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3"/>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rocedures" sheetId="19" r:id="rId19"/>
    <sheet name="Versions" sheetId="20" r:id="rId20"/>
    <sheet name="Plots" sheetId="21" state="hidden" r:id="rId21"/>
    <sheet name="a" sheetId="22" state="hidden" r:id="rId22"/>
    <sheet name="Statistics" sheetId="23" state="hidden" r:id="rId23"/>
    <sheet name="instructions" sheetId="24" state="hidden" r:id="rId24"/>
    <sheet name="b" sheetId="25" state="hidden" r:id="rId25"/>
    <sheet name="c" sheetId="26" state="hidden" r:id="rId26"/>
    <sheet name="d" sheetId="27" state="hidden" r:id="rId27"/>
    <sheet name="e" sheetId="28" state="hidden" r:id="rId28"/>
    <sheet name="e2" sheetId="29" state="hidden" r:id="rId29"/>
    <sheet name="e0" sheetId="30" state="hidden" r:id="rId30"/>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<sst xmlns="http://schemas.openxmlformats.org/spreadsheetml/2006/main" count="3577" uniqueCount="896">
  <si>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</si>
  <si>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</si>
  <si>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</si>
  <si>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</si>
  <si>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</si>
  <si>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</si>
  <si>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</si>
  <si>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</si>
  <si>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</si>
  <si>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</si>
  <si>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</si>
  <si>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</si>
  <si>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</si>
  <si>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Distinct means that each unique user is counted exactly one time for the report period.  Three different methods are used to determine a distinct user. One is by email address only, the second is by email address and lastname and the third is by IP address. The first is used for Non-ECS users. The second is used for ECS users (See below) and the third is used when the email address of a user (ECS or Non-ECS) is not available.</t>
  </si>
  <si>
    <t xml:space="preserve">Ordering System = users of the local Character User Interface (ChUI) or local Graphical User Interface (GUI) for DAACs that have one or EDG users for general public orders. </t>
  </si>
  <si>
    <t xml:space="preserve">Data Pools = the sum, over one report period, of the number of distinct users for each day of the report period.  Multiple accesses by the same IP address on the same day will be counted as one access. Since addresses identifying datapool users were not available for the entire FY04 period, the number of products was used to represent this value instead for that report. This value will again be used in this report for comparison with the values in the FY04 Annual report.   </t>
  </si>
  <si>
    <t>Email addresses are currently not available for many Data Pool users (ECS). Hence their IP address is used in that case. This allows these users to be counted but prevents them from being characterized by affiliation.</t>
  </si>
  <si>
    <t>Method</t>
  </si>
  <si>
    <t>Because Method A requires direct access to the dist base table whereas Method B can be done from a summary table, Method B is preferable to Method A, especially in ad-hoc reports. Hence Method B is the method of choice for the current report and subsequent reports. However, since Method A was used in FY04 and earlier annual reports it will also be used in this report to allow comparisons with values from prior annual reports.</t>
  </si>
  <si>
    <t>Non-ECS Orders/Subscriptions</t>
  </si>
  <si>
    <t>WWW Users</t>
  </si>
  <si>
    <t>FTP Users</t>
  </si>
  <si>
    <t>Off-line Users</t>
  </si>
  <si>
    <t>Datapool Users</t>
  </si>
  <si>
    <t xml:space="preserve">EXEC EdgrsCurrent.dbo.pro_distinct_customers_by_daac </t>
  </si>
  <si>
    <t>@startdate='2004-10-01', @stopdate='2005-09-30'</t>
  </si>
  <si>
    <t>Accesses by DAAC using base tables for dist and datapool</t>
  </si>
  <si>
    <t>ECS Orders</t>
  </si>
  <si>
    <t>WWW Retrievals</t>
  </si>
  <si>
    <t>FTP Accesses</t>
  </si>
  <si>
    <t>Off-line Accesses</t>
  </si>
  <si>
    <t>Datapools</t>
  </si>
  <si>
    <t xml:space="preserve">EXEC EdgrsCurrent.dbo.pro_accesses_by_daac </t>
  </si>
  <si>
    <t>@startdate='2003-10-01', @stopdate='2004-09-30'</t>
  </si>
  <si>
    <t>-- 8  19:19  12/12/05  FY04 using base tables</t>
  </si>
  <si>
    <t>Media Type</t>
  </si>
  <si>
    <t>CDROM</t>
  </si>
  <si>
    <t>DLT</t>
  </si>
  <si>
    <t>DVD</t>
  </si>
  <si>
    <t>Accesses by DAAC using base table for dist#</t>
  </si>
  <si>
    <t>Distinct Users by DAAC*#</t>
  </si>
  <si>
    <t>Accesses by DAAC using summary tables*#</t>
  </si>
  <si>
    <t>FY05 nonECS only - Repeat nonECS users - fd_access table</t>
  </si>
  <si>
    <t>EXEC dbo.pro_RepeatUsrs_FY05_fd_accs_nodp_nonECS</t>
  </si>
  <si>
    <t xml:space="preserve">-- 12  0:02  07/26/06  </t>
  </si>
  <si>
    <t>Products Delivered by Request Source *#</t>
  </si>
  <si>
    <t>-- 8  0:04  12/27/05  FY05 using summary tables, prior values 12/12/05</t>
  </si>
  <si>
    <t>-- 7   53:26   12/12/05 FY05 prior values 12/12/05</t>
  </si>
  <si>
    <t>--6  0:06  12/28/05  FY05 prior values 12/19/05</t>
  </si>
  <si>
    <t>--6  0:05  12/28/05  FY05 prior values 12/19/05</t>
  </si>
  <si>
    <t>Volume Delivered by Request Source (MB) *#</t>
  </si>
  <si>
    <t>#  Red shows an increase from prior values</t>
  </si>
  <si>
    <t>Volume Delivered by Media and DAAC for non-dist (digital MB) *#</t>
  </si>
  <si>
    <t>-- 3  0:01  12/28/2005 FY05 prior values 12/12/05</t>
  </si>
  <si>
    <t xml:space="preserve">EXEC EdgrsCurrent.dbo.pro_requests_by_daac </t>
  </si>
  <si>
    <t>-- 7  9:43  12/28/05 FY05 prior values 12/12/05</t>
  </si>
  <si>
    <t>*  Available as MISC ad-hoc report</t>
  </si>
  <si>
    <t>-- 8  4:57  12/28/05 FY05 base for dist, prior values 12/12/05</t>
  </si>
  <si>
    <t>Products Delivered by Media and DAAC for non-dist#</t>
  </si>
  <si>
    <t>FTPPULL</t>
  </si>
  <si>
    <t>FTPPUSH</t>
  </si>
  <si>
    <t>T8MM</t>
  </si>
  <si>
    <t>Non-ECS</t>
  </si>
  <si>
    <t>CDREC</t>
  </si>
  <si>
    <t>PAPER</t>
  </si>
  <si>
    <t>T4MM</t>
  </si>
  <si>
    <t>UNKNOWN</t>
  </si>
  <si>
    <t>VIDEO</t>
  </si>
  <si>
    <t>EXEC EdgrsCurrent.dbo.pro_media_products_deliv_by_daac</t>
  </si>
  <si>
    <t>Type</t>
  </si>
  <si>
    <t>Data Pool</t>
  </si>
  <si>
    <t>EXEC dbo.pro_rp_volbyrequestsource</t>
  </si>
  <si>
    <t>EXEC dbo.pro_rp_byrequestsource</t>
  </si>
  <si>
    <t>DATAPOOL</t>
  </si>
  <si>
    <t>ANON FTP</t>
  </si>
  <si>
    <t>WDD</t>
  </si>
  <si>
    <t xml:space="preserve">EXEC EdgrsCurrent.dbo.pro_media_nondist_products_deliv_by_daac </t>
  </si>
  <si>
    <t xml:space="preserve">EXEC EdgrsCurrent.dbo.pro_media_volume_deliv_by_daac_digital </t>
  </si>
  <si>
    <t>Requests made and Products requested*</t>
  </si>
  <si>
    <t>* Available as MISC ad-hoc report</t>
  </si>
  <si>
    <t>Volume Delivered by Media and DAAC for dist (digital MB)</t>
  </si>
  <si>
    <t>Non-ECS ANON FTP</t>
  </si>
  <si>
    <t>Non-ECS WWW</t>
  </si>
  <si>
    <t>Total Non-ECS Volume (MB)</t>
  </si>
  <si>
    <t>WWW</t>
  </si>
  <si>
    <t xml:space="preserve">Total ECS Deliveries </t>
  </si>
  <si>
    <t>ECS Data Pools</t>
  </si>
  <si>
    <t>Anonymous FTP</t>
  </si>
  <si>
    <t>Web Downloads</t>
  </si>
  <si>
    <t>Total Non-ECS Deliveries</t>
  </si>
  <si>
    <t>Datapool users</t>
  </si>
  <si>
    <t>Total (summed above)</t>
  </si>
  <si>
    <t xml:space="preserve">AMSR </t>
  </si>
  <si>
    <t xml:space="preserve">HIRDLS </t>
  </si>
  <si>
    <t xml:space="preserve">MLS </t>
  </si>
  <si>
    <t xml:space="preserve">OMI </t>
  </si>
  <si>
    <t xml:space="preserve">PR </t>
  </si>
  <si>
    <t xml:space="preserve">PR, TMI </t>
  </si>
  <si>
    <t xml:space="preserve">TMI </t>
  </si>
  <si>
    <t xml:space="preserve">TMI, OTHER </t>
  </si>
  <si>
    <t xml:space="preserve">VIRS </t>
  </si>
  <si>
    <t>AMSR</t>
  </si>
  <si>
    <t>BOREAS</t>
  </si>
  <si>
    <t>HALOE</t>
  </si>
  <si>
    <t>HIRDLS</t>
  </si>
  <si>
    <t>MLS</t>
  </si>
  <si>
    <t>OMI</t>
  </si>
  <si>
    <t>PR</t>
  </si>
  <si>
    <t>@t1='2004-10-01', @t2='2005-09-30'</t>
  </si>
  <si>
    <t>PR, TMI</t>
  </si>
  <si>
    <t>TMI</t>
  </si>
  <si>
    <t>TMI, OTHER</t>
  </si>
  <si>
    <t>TOPEX ALTIMETER</t>
  </si>
  <si>
    <t>TOPEX MICROWAVE RADIOMETER</t>
  </si>
  <si>
    <t>VIRS</t>
  </si>
  <si>
    <t>Anonymous FTP, WWW and Data Pool Retrievals</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</si>
  <si>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</si>
  <si>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</si>
  <si>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</si>
  <si>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</si>
  <si>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Data Pool Retrievals = number of files retrieved during the reporting period from the ECS data pools.</t>
  </si>
  <si>
    <t xml:space="preserve"> Volume Delivered by DAAC</t>
  </si>
  <si>
    <t>FISCAL YEAR 2005 STATISTICS REPORT</t>
  </si>
  <si>
    <t>For FY2005, the total number of accesses to the EOSDIS data systems was</t>
  </si>
  <si>
    <t>Orders = a count of all requests for data via the EOS Data Gateway, including those accessing ECS, or, for local ChUI and/or local GUI sessions for DAACs that have them. This is equivalent to the number of orders and can be calculated in the following two ways:</t>
  </si>
  <si>
    <t xml:space="preserve">   A. Total number of distinct orders for the reporting period</t>
  </si>
  <si>
    <t xml:space="preserve">   B. Total number of distinct orders per each orderdate summed over all orderdates for the reporting period</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</si>
  <si>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2004 through September 30, 2005.</t>
  </si>
  <si>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</si>
  <si>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</si>
  <si>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</si>
  <si>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</si>
  <si>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</si>
  <si>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Latis data ???</t>
  </si>
  <si>
    <t>Organization</t>
  </si>
  <si>
    <t xml:space="preserve"> US Org</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</si>
  <si>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</si>
  <si>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</si>
  <si>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</si>
  <si>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</si>
  <si>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</si>
  <si>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</si>
  <si>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FY05 ECS/Non-ECS - All users with DP and WWW - fd_access_all table</t>
  </si>
  <si>
    <t>EXEC dbo.pro_AllUsrs_FY05_fd_accs_all</t>
  </si>
  <si>
    <t>-- 11  1:42  12/19/05</t>
  </si>
  <si>
    <t>8a. All Users accessing DAACs (ECS&amp;NONECS)</t>
  </si>
  <si>
    <t>All Users Accessing DAACs Via WWW only</t>
  </si>
  <si>
    <t>All Users accessing DAACs (ECS &amp; Non-ECS)</t>
  </si>
  <si>
    <t xml:space="preserve">EXEC EdgrsCurrent.dbo.pro_accesses_by_daac_base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</si>
  <si>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</si>
  <si>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</si>
  <si>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</si>
  <si>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</si>
  <si>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</si>
  <si>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</si>
  <si>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</si>
  <si>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</si>
  <si>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</si>
  <si>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</si>
  <si>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</si>
  <si>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</si>
  <si>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</si>
  <si>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</si>
  <si>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</si>
  <si>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</si>
  <si>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</si>
  <si>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</si>
  <si>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</si>
  <si>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</si>
  <si>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</si>
  <si>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</si>
  <si>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</si>
  <si>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</si>
  <si>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</si>
  <si>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</si>
  <si>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</si>
  <si>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</si>
  <si>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</si>
  <si>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</si>
  <si>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</si>
  <si>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</si>
  <si>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</si>
  <si>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</si>
  <si>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</si>
  <si>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</si>
  <si>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</si>
  <si>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</si>
  <si>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</si>
  <si>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</si>
  <si>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</si>
  <si>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</si>
  <si>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</si>
  <si>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</si>
  <si>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</si>
  <si>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</si>
  <si>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EXEC dbo.pro_AllUsrs_FY05_fd_accs_nodp_nonECS</t>
  </si>
  <si>
    <t>-- 12  0:05  07/26/06</t>
  </si>
  <si>
    <t>FY05 nonECS only - New nonECS users - fd_access table</t>
  </si>
  <si>
    <t>EXEC dbo.pro_NewUsrs_FY05_fd_accs_nodp_nonECS</t>
  </si>
  <si>
    <t>-- 12  0:04  07/26/06</t>
  </si>
  <si>
    <t>FY05 nonECS only - All nonECS users - fd_access table</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</si>
  <si>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</si>
  <si>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</si>
  <si>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</si>
  <si>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</si>
  <si>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</si>
  <si>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</si>
  <si>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</si>
  <si>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</si>
  <si>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</si>
  <si>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</si>
  <si>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</si>
  <si>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</si>
  <si>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</si>
  <si>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</si>
  <si>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</si>
  <si>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</si>
  <si>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</si>
  <si>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</si>
  <si>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</si>
  <si>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</si>
  <si>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</si>
  <si>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</si>
  <si>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</si>
  <si>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</si>
  <si>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</si>
  <si>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</si>
  <si>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</si>
  <si>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</si>
  <si>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</si>
  <si>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</si>
  <si>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</si>
  <si>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</si>
  <si>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</si>
  <si>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</si>
  <si>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</si>
  <si>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</si>
  <si>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</si>
  <si>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</si>
  <si>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</si>
  <si>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</si>
  <si>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</si>
  <si>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</si>
  <si>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</si>
  <si>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</si>
  <si>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</si>
  <si>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</si>
  <si>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</si>
  <si>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</si>
  <si>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</si>
  <si>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</si>
  <si>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</si>
  <si>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</si>
  <si>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</si>
  <si>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</si>
  <si>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</si>
  <si>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</si>
  <si>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</si>
  <si>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</si>
  <si>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</si>
  <si>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</si>
  <si>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</si>
  <si>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</si>
  <si>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</si>
  <si>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</si>
  <si>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</si>
  <si>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</si>
  <si>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</si>
  <si>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</si>
  <si>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</si>
  <si>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</si>
  <si>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</si>
  <si>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</si>
  <si>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</si>
  <si>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</si>
  <si>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</si>
  <si>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</si>
  <si>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</si>
  <si>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</si>
  <si>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</si>
  <si>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</si>
  <si>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</si>
  <si>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</si>
  <si>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</si>
  <si>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</si>
  <si>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</si>
  <si>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</si>
  <si>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</si>
  <si>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</si>
  <si>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</si>
  <si>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</si>
  <si>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</si>
  <si>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</si>
  <si>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 xml:space="preserve">   and Recalculated base values in tabs b and c leading to the following changes:</t>
  </si>
  <si>
    <t xml:space="preserve">   Added this tab and the procedures tab, Modified the Legend in Accesses Plot,  </t>
  </si>
  <si>
    <t xml:space="preserve">   Delivered 10 year stats, Modified Item 11, of Notes and Added Items 12-13</t>
  </si>
  <si>
    <r>
      <t xml:space="preserve">* Charaterization is by DAAC for users </t>
    </r>
    <r>
      <rPr>
        <i/>
        <sz val="10"/>
        <rFont val="Arial"/>
        <family val="2"/>
      </rPr>
      <t>retrieving data from</t>
    </r>
    <r>
      <rPr>
        <sz val="10"/>
        <rFont val="Arial"/>
        <family val="0"/>
      </rPr>
      <t xml:space="preserve"> those DAACs. </t>
    </r>
  </si>
  <si>
    <r>
      <t xml:space="preserve"># Charaterization is by DAAC for users </t>
    </r>
    <r>
      <rPr>
        <i/>
        <sz val="10"/>
        <rFont val="Arial"/>
        <family val="2"/>
      </rPr>
      <t>accessing</t>
    </r>
    <r>
      <rPr>
        <sz val="10"/>
        <rFont val="Arial"/>
        <family val="0"/>
      </rPr>
      <t xml:space="preserve"> those DAACs. </t>
    </r>
  </si>
  <si>
    <t xml:space="preserve">  The procedure uses a pre-built table, AllUsrs_FY05_fd_access_all, that covers FY05.</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</si>
  <si>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</si>
  <si>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</si>
  <si>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</si>
  <si>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</si>
  <si>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</si>
  <si>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</si>
  <si>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</si>
  <si>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</si>
  <si>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</si>
  <si>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</si>
  <si>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</si>
  <si>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</si>
  <si>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</si>
  <si>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</si>
  <si>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</si>
  <si>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</si>
  <si>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</si>
  <si>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</si>
  <si>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</si>
  <si>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</si>
  <si>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</si>
  <si>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</si>
  <si>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</si>
  <si>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</si>
  <si>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</si>
  <si>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</si>
  <si>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</si>
  <si>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</si>
  <si>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</si>
  <si>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</si>
  <si>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</si>
  <si>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</si>
  <si>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</si>
  <si>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</si>
  <si>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</si>
  <si>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</si>
  <si>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</si>
  <si>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</si>
  <si>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</si>
  <si>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</si>
  <si>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</si>
  <si>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</si>
  <si>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</si>
  <si>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</si>
  <si>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</si>
  <si>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</si>
  <si>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</si>
  <si>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</si>
  <si>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</si>
  <si>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Name</t>
  </si>
  <si>
    <t>Description</t>
  </si>
  <si>
    <t>Report Name on Web</t>
  </si>
  <si>
    <t>pro_distinct_customers_by_daac</t>
  </si>
  <si>
    <t>pro_accesses_by_daac</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</si>
  <si>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</si>
  <si>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</si>
  <si>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</si>
  <si>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</si>
  <si>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</si>
  <si>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</si>
  <si>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</si>
  <si>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</si>
  <si>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</si>
  <si>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</si>
  <si>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</si>
  <si>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</si>
  <si>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</si>
  <si>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</si>
  <si>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</si>
  <si>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</si>
  <si>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</si>
  <si>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</si>
  <si>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</si>
  <si>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</si>
  <si>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</si>
  <si>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</si>
  <si>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</si>
  <si>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</si>
  <si>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</si>
  <si>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</si>
  <si>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</si>
  <si>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</si>
  <si>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</si>
  <si>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</si>
  <si>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</si>
  <si>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</si>
  <si>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</si>
  <si>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</si>
  <si>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</si>
  <si>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</si>
  <si>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</si>
  <si>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</si>
  <si>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</si>
  <si>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</si>
  <si>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</si>
  <si>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</si>
  <si>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</si>
  <si>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</si>
  <si>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</si>
  <si>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</si>
  <si>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</si>
  <si>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</si>
  <si>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</si>
  <si>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</si>
  <si>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</si>
  <si>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</si>
  <si>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</si>
  <si>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</si>
  <si>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</si>
  <si>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</si>
  <si>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</si>
  <si>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</si>
  <si>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</si>
  <si>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</si>
  <si>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</si>
  <si>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</si>
  <si>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</si>
  <si>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</si>
  <si>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</si>
  <si>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</si>
  <si>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</si>
  <si>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</si>
  <si>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</si>
  <si>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</si>
  <si>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</si>
  <si>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</si>
  <si>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</si>
  <si>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</si>
  <si>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</si>
  <si>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</si>
  <si>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</si>
  <si>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</si>
  <si>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</si>
  <si>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</si>
  <si>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</si>
  <si>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</si>
  <si>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</si>
  <si>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</si>
  <si>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ALL DAACs - ALL Missions</t>
  </si>
  <si>
    <t>2004-10-01 -- to -- 2005-09-30</t>
  </si>
  <si>
    <t>2004-275 to 2005-273</t>
  </si>
  <si>
    <t xml:space="preserve">ACRIM III </t>
  </si>
  <si>
    <t xml:space="preserve">MODEL </t>
  </si>
  <si>
    <t xml:space="preserve">MODIS-AQUA </t>
  </si>
  <si>
    <t xml:space="preserve">MULTIPLE </t>
  </si>
  <si>
    <t xml:space="preserve">PR, TMI, VIRS, OTHER </t>
  </si>
  <si>
    <t xml:space="preserve">SIM </t>
  </si>
  <si>
    <t xml:space="preserve">SSM/I </t>
  </si>
  <si>
    <t xml:space="preserve">TOMS </t>
  </si>
  <si>
    <t xml:space="preserve">TOVS </t>
  </si>
  <si>
    <t>Generated: 12/14/2005</t>
  </si>
  <si>
    <t>x</t>
  </si>
  <si>
    <t>ACRIM III</t>
  </si>
  <si>
    <t>AIRSAR</t>
  </si>
  <si>
    <t>AMSU-A</t>
  </si>
  <si>
    <t>AMSU-B</t>
  </si>
  <si>
    <t>LIS</t>
  </si>
  <si>
    <t>MODEL</t>
  </si>
  <si>
    <t>MODIS-AQUA</t>
  </si>
  <si>
    <t>MODIS-CLPX</t>
  </si>
  <si>
    <t>MSU</t>
  </si>
  <si>
    <t>N/A</t>
  </si>
  <si>
    <t>OPS</t>
  </si>
  <si>
    <t>POSEIDON-2</t>
  </si>
  <si>
    <t>PR, TMI, VIRS, OTHER</t>
  </si>
  <si>
    <t>PR,TMI</t>
  </si>
  <si>
    <t>SAR-ERS-1</t>
  </si>
  <si>
    <t>SAR-ERS-2</t>
  </si>
  <si>
    <t>SAR-JERS-1</t>
  </si>
  <si>
    <t>SAR-RADARSAT-1</t>
  </si>
  <si>
    <t>SEAWIFS</t>
  </si>
  <si>
    <t>SEAWINDS-QUICKSCAT</t>
  </si>
  <si>
    <t>SIM</t>
  </si>
  <si>
    <t>SSM/I</t>
  </si>
  <si>
    <t>SSM/T2</t>
  </si>
  <si>
    <t>TM,ETM+</t>
  </si>
  <si>
    <t>TOMS</t>
  </si>
  <si>
    <t>TOVS</t>
  </si>
  <si>
    <t>ECS Only - ALL Missions</t>
  </si>
  <si>
    <t>Non-ECS Only - ALL Missions</t>
  </si>
  <si>
    <t>GSFCV0</t>
  </si>
  <si>
    <t>NSIDCV0</t>
  </si>
  <si>
    <t xml:space="preserve">The tables shown in the Ingest, Archive and Distribution worksheets were obtained via the summary ad-hoc reports </t>
  </si>
  <si>
    <t>available from the EDGRS web page.</t>
  </si>
  <si>
    <t xml:space="preserve">non-end users.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</si>
  <si>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</si>
  <si>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</si>
  <si>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</si>
  <si>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</si>
  <si>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</si>
  <si>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</si>
  <si>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</si>
  <si>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</si>
  <si>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</si>
  <si>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</si>
  <si>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</si>
  <si>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</si>
  <si>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</si>
  <si>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</si>
  <si>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</si>
  <si>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</si>
  <si>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</si>
  <si>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</si>
  <si>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</si>
  <si>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</si>
  <si>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</si>
  <si>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</si>
  <si>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</si>
  <si>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</si>
  <si>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</si>
  <si>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</si>
  <si>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</si>
  <si>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</si>
  <si>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</si>
  <si>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</si>
  <si>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</si>
  <si>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</si>
  <si>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</si>
  <si>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</si>
  <si>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</si>
  <si>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</si>
  <si>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</si>
  <si>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</si>
  <si>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</si>
  <si>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</si>
  <si>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</si>
  <si>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</si>
  <si>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</si>
  <si>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</si>
  <si>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</si>
  <si>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</si>
  <si>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</si>
  <si>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</si>
  <si>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</si>
  <si>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</si>
  <si>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</si>
  <si>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</si>
  <si>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</si>
  <si>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</si>
  <si>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</si>
  <si>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</si>
  <si>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</si>
  <si>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</si>
  <si>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</si>
  <si>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</si>
  <si>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</si>
  <si>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</si>
  <si>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</si>
  <si>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</si>
  <si>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</si>
  <si>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</si>
  <si>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</si>
  <si>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</si>
  <si>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</si>
  <si>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</si>
  <si>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</si>
  <si>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</si>
  <si>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</si>
  <si>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</si>
  <si>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</si>
  <si>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</si>
  <si>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</si>
  <si>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</si>
  <si>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</si>
  <si>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</si>
  <si>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</si>
  <si>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</si>
  <si>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</si>
  <si>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</si>
  <si>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</si>
  <si>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</si>
  <si>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</si>
  <si>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</si>
  <si>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</si>
  <si>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</si>
  <si>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</si>
  <si>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</si>
  <si>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</si>
  <si>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</si>
  <si>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</si>
  <si>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</si>
  <si>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</si>
  <si>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</si>
  <si>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EDC FTP data and Web download data (WDD) have not been received since April 2004.</t>
  </si>
  <si>
    <t>NSIDC offline inquiry data (INQ) has not been received since June 2004.</t>
  </si>
  <si>
    <t xml:space="preserve">The media turnover statistics refer to requests distributed on digital media by non-ECS DAACs. The values </t>
  </si>
  <si>
    <t>were calculated using the time difference between the request's end time and start time.</t>
  </si>
  <si>
    <t>AS of FY03… ECS/Non-ECS combined in the Data Held Column</t>
  </si>
  <si>
    <t>Anonymous FTP(MB)</t>
  </si>
  <si>
    <t>Total non-ECS Deliveries</t>
  </si>
  <si>
    <t>Total ECS Deliveries</t>
  </si>
  <si>
    <t>New Users Retrieving Via WWW</t>
  </si>
  <si>
    <t>Repeat Users Requesting and Receiving Products (Non-ECS via Orders/Subscriptions, Offline, or Retrieving via FTP)</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</si>
  <si>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</si>
  <si>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</si>
  <si>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</si>
  <si>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</si>
  <si>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The report of data held by ECS includes statistics for only ECS managed data.  The report period is October 1, 2004 through September 30, 2005.</t>
  </si>
  <si>
    <t xml:space="preserve">This report contains tables of FY2005 statistics and graphs comparing FY2005 statistics to previous years and projections for future years.  Additional information can be found in the following text and the report tables. </t>
  </si>
  <si>
    <t xml:space="preserve">ASF offline inquiry data was not received from June 1999 to September 2002.   </t>
  </si>
  <si>
    <t>DEFINITIONS:</t>
  </si>
  <si>
    <r>
      <t>Number Of Distinct Users Accessing DAACs</t>
    </r>
    <r>
      <rPr>
        <sz val="12"/>
        <rFont val="Times New Roman"/>
        <family val="1"/>
      </rPr>
      <t>:</t>
    </r>
  </si>
  <si>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</si>
  <si>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</si>
  <si>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</si>
  <si>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</si>
  <si>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</si>
  <si>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</si>
  <si>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</si>
  <si>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</si>
  <si>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 xml:space="preserve">   Green shows a decrease from prior values</t>
  </si>
  <si>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</si>
  <si>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</si>
  <si>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</si>
  <si>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</si>
  <si>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</si>
  <si>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</si>
  <si>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</si>
  <si>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</si>
  <si>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</si>
  <si>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</si>
  <si>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</si>
  <si>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 xml:space="preserve"> For the reporting period, the majority of ECS deliveries are electronic and therefore took less than one day.  The average delivery time from ECS for media has not been computed because not enough data is consistently available and different time references are used.</t>
  </si>
  <si>
    <t>Ave (days)</t>
  </si>
  <si>
    <t>Digital Media</t>
  </si>
  <si>
    <t>Electronic</t>
  </si>
  <si>
    <t>Non-Digital Media</t>
  </si>
  <si>
    <t xml:space="preserve">EXEC EdgrsCurrent.dbo.pro_media_deliv_time_by_daac_combNonECS </t>
  </si>
  <si>
    <t>-- 4  11:53  12/21/05</t>
  </si>
  <si>
    <t>Max(days)</t>
  </si>
  <si>
    <t xml:space="preserve">EXEC EdgrsCurrent.dbo.pro_media_max_deliv_time_by_daac_combNonECS  </t>
  </si>
  <si>
    <t>-- 4  12:11  12/21/05</t>
  </si>
  <si>
    <t>Summary of average turnover times in days for non-ECS orders</t>
  </si>
  <si>
    <t>Summary of maximum turnover times in days for non-ECS orders</t>
  </si>
  <si>
    <t xml:space="preserve">Summary of number of products used for turnover time calculations (Non-ECS only) </t>
  </si>
  <si>
    <t># Products</t>
  </si>
  <si>
    <t xml:space="preserve">EXEC EdgrsCurrent.dbo.pro_media_prods_for_deliv_time_by_daac_combNonECS </t>
  </si>
  <si>
    <t>-- 4  5:02  12/21/05</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</si>
  <si>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</si>
  <si>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</si>
  <si>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</si>
  <si>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New ECS/Non-ECS Users Requesting and Receiving Products Via All Methods Except Datapool</t>
  </si>
  <si>
    <t>All ECS/Non-ECS Users Requesting and Receiving Products Via All Methods Except Datapool</t>
  </si>
  <si>
    <t>Repeat ECS/Non-ECS Users Requesting and Receiving Products Via All Methods Except Datapool</t>
  </si>
  <si>
    <t>Repeat ECS Users Requesting and Receiving Products Other than Datapool (Orders/Subscriptions Only)</t>
  </si>
  <si>
    <t>All ECS Users Requesting and Retrieving Products Other than Datapool (Orders/Subscriptions Only)</t>
  </si>
  <si>
    <t>All Users Retrieving Products Via Datapool</t>
  </si>
  <si>
    <t>DAAC Access Statistics</t>
  </si>
  <si>
    <t>Product Request Tracking and Delivery (Orders/Subscriptions Only)</t>
  </si>
  <si>
    <t>Characterization of All DAAC Users Receiving Products (plot 5)</t>
  </si>
  <si>
    <t xml:space="preserve">   10/01/2004                                                                                     </t>
  </si>
  <si>
    <t xml:space="preserve">  09/30/2005                                                                                     </t>
  </si>
  <si>
    <t>FY06</t>
  </si>
  <si>
    <t>FY05*</t>
  </si>
  <si>
    <t>????</t>
  </si>
  <si>
    <t>DAAC Fiscal Year 2005 Access Statistics for ECS and Non-ECS Data</t>
  </si>
  <si>
    <t>This report was generated in December 2005 from data received as of December 12, 2005.   It is based on</t>
  </si>
  <si>
    <t xml:space="preserve">This report contains statistics for distribution of EOSDIS data during fiscal year 2005, October 1, 2004  </t>
  </si>
  <si>
    <t xml:space="preserve">through September 30, 2005.  Values for previous fiscal years are taken from previous SCRS/EDGRS  </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</si>
  <si>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</si>
  <si>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</si>
  <si>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</si>
  <si>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</si>
  <si>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</si>
  <si>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</si>
  <si>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</si>
  <si>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</si>
  <si>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</si>
  <si>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</si>
  <si>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</si>
  <si>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EMAIL</t>
  </si>
  <si>
    <t>Products Delivered by Media and DAAC for dist*#</t>
  </si>
  <si>
    <t>--18  ?  12/29/05  FY05 prior values 12/12/05</t>
  </si>
  <si>
    <t>--17  ?  12/29/05  FY05 prior values 12/12/05</t>
  </si>
  <si>
    <t>pro_accesses_by_daac_base</t>
  </si>
  <si>
    <t xml:space="preserve">pro_media_volume_deliv_by_daac_digital </t>
  </si>
  <si>
    <t>EXEC EdgrsCurrent.dbo.pro_media_nondist_volume_deliv_by_daac_digital</t>
  </si>
  <si>
    <t>pro_media_nondist_volume_deliv_by_daac_digital</t>
  </si>
  <si>
    <t>pro_NewUsrs_FY05_fd_accs_nodp_nonECS**</t>
  </si>
  <si>
    <t>Characterization of new non-ECS users excluding datapool*</t>
  </si>
  <si>
    <t>pro_AllUsrs_FY05_fd_accs_nodp_nonECS**</t>
  </si>
  <si>
    <t>Characterization of all non-ECS users excluding datapool*</t>
  </si>
  <si>
    <t>pro_RepeatUsrs_FY05_fd_accs_nodp_nonECS**</t>
  </si>
  <si>
    <t>Characterization of repeat non-ECS users excluding datapool*</t>
  </si>
  <si>
    <t xml:space="preserve">  The procedures use a pre-built table, AllUsrs_FY05_fd_access_20051228, that covers FY05.</t>
  </si>
  <si>
    <t>** Added as part of DR-M0212</t>
  </si>
  <si>
    <t>Made the following changes for DR-MIMS0212</t>
  </si>
  <si>
    <t xml:space="preserve">    1. Added characterization stats for non-ECS users for use in the combined totals </t>
  </si>
  <si>
    <t xml:space="preserve">    2. Recalculated stats for the characterization of total users     </t>
  </si>
  <si>
    <t>FY05AnnualDelivered8.xls</t>
  </si>
  <si>
    <t>pro_media_products_deliv_by_daac</t>
  </si>
  <si>
    <t>pro_media_nondist_products_deliv_by_daac</t>
  </si>
  <si>
    <t>pro_rp_volbyrequestsource</t>
  </si>
  <si>
    <t>pro_rp_byrequestsource</t>
  </si>
  <si>
    <t>pro_media_deliv_time_by_daac_combNonECS</t>
  </si>
  <si>
    <t>pro_media_max_deliv_time_by_daac_combNonECS</t>
  </si>
  <si>
    <t>pro_media_prods_for_deliv_time_by_daac_combNonECS</t>
  </si>
  <si>
    <t>pro_NewUsrs_FY05_fd_accs_nodp</t>
  </si>
  <si>
    <t>pro_NewUsrs_FY05_fd_accs_nodp_ECS</t>
  </si>
  <si>
    <t>pro_AllUsrs_FY05_fd_accs_nodp</t>
  </si>
  <si>
    <t>pro_AllUsrs_FY05_fd_accs_nodp_ECS</t>
  </si>
  <si>
    <t>pro_RepeatUsrs_FY05_fd_accs_nodp</t>
  </si>
  <si>
    <t>pro_RepeatUsrs_FY05_fd_accs_nodp_ECS</t>
  </si>
  <si>
    <t>pro_AllUsrs_FY05_fd_accs_dponly</t>
  </si>
  <si>
    <t>pro_AllUsrs_FY05_fd_accs_all</t>
  </si>
  <si>
    <t>same as previous but uses base table for dist</t>
  </si>
  <si>
    <t>same as previous for datapool, ftp, wdd</t>
  </si>
  <si>
    <t xml:space="preserve">same as previous for datapool, ftp, wdd </t>
  </si>
  <si>
    <t>Characterization of new users excluding datapool*</t>
  </si>
  <si>
    <t>Characterization of new ECS users excluding datapool*</t>
  </si>
  <si>
    <t>Characterization of all users excluding datapool*</t>
  </si>
  <si>
    <t>Characterization of all ECS users excluding datapool*</t>
  </si>
  <si>
    <t>Characterization of repeat users excluding datapool*</t>
  </si>
  <si>
    <t>Characterization of repeat ECS users excluding datapool*</t>
  </si>
  <si>
    <t>Characterization of all datapool users only*</t>
  </si>
  <si>
    <t>Characterization of all users accessing DAACs#</t>
  </si>
  <si>
    <t>pro_update_allusrs_accessing_daacs</t>
  </si>
  <si>
    <t>Populate table used in previous characterization proc</t>
  </si>
  <si>
    <t>pro_update_allusrs_receiving_prods_new6</t>
  </si>
  <si>
    <t>Populate table used in previous characterization procs</t>
  </si>
  <si>
    <t>MISC/User Access Statistics</t>
  </si>
  <si>
    <t xml:space="preserve">MISC/Products Delivered by Media... </t>
  </si>
  <si>
    <t>MISC/Accesses By Method</t>
  </si>
  <si>
    <t>MISC/Products By Request Source</t>
  </si>
  <si>
    <t>pro_requests_by_daac</t>
  </si>
  <si>
    <t>MISC/Requests Made and Products …</t>
  </si>
  <si>
    <t>Get distinct users by method+daac over time range</t>
  </si>
  <si>
    <t>Get user accesses by method+daac over time range</t>
  </si>
  <si>
    <t>Get requests and products requested by ddac over time</t>
  </si>
  <si>
    <t>Get volume distributed by media+daac over time range</t>
  </si>
  <si>
    <t>Get products distributed by media+daac over time range</t>
  </si>
  <si>
    <t>Get volumes distributed by request source over time</t>
  </si>
  <si>
    <t>Get products distributed by request source over time</t>
  </si>
  <si>
    <t>Get average delivery time for Non-ECS by media over time</t>
  </si>
  <si>
    <t>Get max delivery time for Non-ECS media over time</t>
  </si>
  <si>
    <t>Get products used in delivery time calculations</t>
  </si>
  <si>
    <t>Version</t>
  </si>
  <si>
    <t>File Name</t>
  </si>
  <si>
    <t>FY05AnnualDelivered2.xls</t>
  </si>
  <si>
    <t>Date</t>
  </si>
  <si>
    <t>Changes</t>
  </si>
  <si>
    <t>Initial version - Missing Turnover Time stats for FY05 and User Pie Chart fro FY05</t>
  </si>
  <si>
    <t>FY05AnnualDelivered5.xls</t>
  </si>
  <si>
    <t>Made the following changes</t>
  </si>
  <si>
    <t xml:space="preserve">   Added Turnover Time stats, Added UsersPie Chart for FY05, Added FY05 to Volume </t>
  </si>
  <si>
    <t>FY05AnnualDelivered7.xls</t>
  </si>
  <si>
    <t xml:space="preserve">       Distinct Users by DAAC, Accesses by DAAC and Products Delivered by Media and </t>
  </si>
  <si>
    <t xml:space="preserve">    1. An increase in the Non_ECS stats for EDC in the following reports:</t>
  </si>
  <si>
    <t xml:space="preserve">    2.  An increase in the WDD stats for LaRC in the following reports:</t>
  </si>
  <si>
    <t xml:space="preserve">       Volume Delivered by Request Source, Products Delivered by Request Source, </t>
  </si>
  <si>
    <t xml:space="preserve">       Volume Delivered by Media and DAAC (non-dist), Products Delivered by Media and </t>
  </si>
  <si>
    <t xml:space="preserve">       prevented records with NULL values of datatype from being rejected during the </t>
  </si>
  <si>
    <t xml:space="preserve">       tracking-to-dist processing</t>
  </si>
  <si>
    <t xml:space="preserve">       DAAC. This change was traced to a code modification (DR MIMS0175) that  </t>
  </si>
  <si>
    <t xml:space="preserve">       DAAC(non-dist). This change was traced to data backfilling of Latis data by the</t>
  </si>
  <si>
    <t xml:space="preserve">       LaRC DAAC.</t>
  </si>
  <si>
    <t xml:space="preserve">    3. A decrease in the Anonymous FTP stats for GSFC in the following report:</t>
  </si>
  <si>
    <t xml:space="preserve">       Accesses by DAAC. This change was caused when the distribution stats for 2 </t>
  </si>
  <si>
    <t xml:space="preserve">       non-end users were removed from the scrs-rp_ftp_summary table (DR EDGRS0186).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</si>
  <si>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</si>
  <si>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</si>
  <si>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</si>
  <si>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Instrument</t>
  </si>
  <si>
    <t>Totals</t>
  </si>
  <si>
    <t xml:space="preserve">AIRS </t>
  </si>
  <si>
    <t xml:space="preserve">AMSR-E </t>
  </si>
  <si>
    <t xml:space="preserve">AMSU </t>
  </si>
  <si>
    <t xml:space="preserve">ASTER </t>
  </si>
  <si>
    <t xml:space="preserve">FOS </t>
  </si>
  <si>
    <t xml:space="preserve">GLAS </t>
  </si>
  <si>
    <t xml:space="preserve">HSB </t>
  </si>
  <si>
    <t xml:space="preserve">MISR </t>
  </si>
  <si>
    <t xml:space="preserve">MODIS </t>
  </si>
  <si>
    <t xml:space="preserve">MOPITT </t>
  </si>
  <si>
    <t>Other</t>
  </si>
  <si>
    <t xml:space="preserve">SAGE III </t>
  </si>
  <si>
    <t xml:space="preserve">SPACECRAFT </t>
  </si>
  <si>
    <t xml:space="preserve">SYSTEM </t>
  </si>
  <si>
    <t xml:space="preserve">TES </t>
  </si>
  <si>
    <t xml:space="preserve">TIM </t>
  </si>
  <si>
    <t>Total Volume in MBytes Ingested</t>
  </si>
  <si>
    <t>Total Number of Granules Archived</t>
  </si>
  <si>
    <t>AIRS</t>
  </si>
  <si>
    <t>AMSR-E</t>
  </si>
  <si>
    <t>AMSU</t>
  </si>
  <si>
    <t>ASTER</t>
  </si>
  <si>
    <t>AVHRR</t>
  </si>
  <si>
    <t>FOS</t>
  </si>
  <si>
    <t>GLAS</t>
  </si>
  <si>
    <t>HSB</t>
  </si>
  <si>
    <t>MISR</t>
  </si>
  <si>
    <t>MODIS</t>
  </si>
  <si>
    <t>MOPITT</t>
  </si>
  <si>
    <t>MULTIPLE</t>
  </si>
  <si>
    <t>SAGE III</t>
  </si>
  <si>
    <t>SAR</t>
  </si>
  <si>
    <t>SPACECRAFT</t>
  </si>
  <si>
    <t>SYSTEM</t>
  </si>
  <si>
    <t>TES</t>
  </si>
  <si>
    <t>Total Volume in MBytes Archived</t>
  </si>
  <si>
    <t>Distribution to Users</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</si>
  <si>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</si>
  <si>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</si>
  <si>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</si>
  <si>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</si>
  <si>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</si>
  <si>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</si>
  <si>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</si>
  <si>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</si>
  <si>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</si>
  <si>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</si>
  <si>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</si>
  <si>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</si>
  <si>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</si>
  <si>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</si>
  <si>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affil</t>
  </si>
  <si>
    <t>code</t>
  </si>
  <si>
    <t xml:space="preserve">TOTAL </t>
  </si>
  <si>
    <t>-- 12  0:06  12/13/05</t>
  </si>
  <si>
    <t>EXEC EdgrsStudies.dbo.pro_AllUsrs_FY05_fd_accs_dponly</t>
  </si>
  <si>
    <t>EXEC EdgrsStudies.dbo.pro_AllUsrs_FY05_fd_accs_nodp</t>
  </si>
  <si>
    <t>-- 12  0:05  12/13/05</t>
  </si>
  <si>
    <t>FY05 ECS/Non-ECS - All users without DP - fd_access table</t>
  </si>
  <si>
    <t>EXEC dbo.pro_NewUsrs_FY05_fd_accs_nodp</t>
  </si>
  <si>
    <t>-- 12  0:03  12/13/05</t>
  </si>
  <si>
    <t>FY05 ECS/Non-ECS - Repeat users no DP - fd_access table</t>
  </si>
  <si>
    <t>FY05 ECS/Non-ECS - New users no DP - fd_access table</t>
  </si>
  <si>
    <t>EXEC dbo.pro_RepeatUsrs_FY05_fd_accs_nodp</t>
  </si>
  <si>
    <t xml:space="preserve">-- 12  0:02 12/13/05 </t>
  </si>
  <si>
    <t>FY05 ECS only - All ECS users without DP - fd_access table</t>
  </si>
  <si>
    <t>EXEC dbo.pro_AllUsrs_FY05_fd_accs_nodp_ECS</t>
  </si>
  <si>
    <t>-- 12  0:01  12/13/05</t>
  </si>
  <si>
    <t>FY05 ECS - DP only - fd_access table</t>
  </si>
  <si>
    <t>FY05 ECS only - New users no DP - fd_access table</t>
  </si>
  <si>
    <t>EXEC dbo.pro_NewUsrs_FY05_fd_accs_nodp_ECS</t>
  </si>
  <si>
    <t>FY05 ECS only - Repeat users no DP - fd_access table</t>
  </si>
  <si>
    <t>EXEC dbo.pro_RepeatUsrs_FY05_fd_accs_nodp_ECS</t>
  </si>
  <si>
    <t>New ECS Users Requesting and Receiving Products (Orders/Subscriptions)</t>
  </si>
  <si>
    <t>Repeat Users Requesting and Receiving Products (Non-ECS via Orders/Subscriptions, Offline, or Retrieving via FTP or WWW)</t>
  </si>
  <si>
    <t xml:space="preserve">The number of products delivered and the data volume delivered for anonymous FTP do not include two </t>
  </si>
  <si>
    <t>The characterization data shown for fiscal year 2005 does not include datapool users.</t>
  </si>
  <si>
    <t xml:space="preserve">Data Pool accesses is the sum, over the year, of distinct users per day for each Data Pool system. Note that this data was not available until Release 7 of ECS was installed at the DAAC in the summer of 2004. </t>
  </si>
  <si>
    <t xml:space="preserve">Hence the number of datapool products was used instead for FY04. The same was done for this report to provide a basis for comparing FY05 values with FY04 values. (Also see Definitions worksheet) </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</si>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</sst>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9">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
      <sz val="10"/>
      <color indexed="49"/>
      <name val="Arial"/>
      <family val="0"/>
    </font>
    <font>
      <sz val="10"/>
      <color indexed="50"/>
      <name val="Arial"/>
      <family val="0"/>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42">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xf numFmtId="1" fontId="0" fillId="10" borderId="0" xfId="0" applyNumberFormat="1" applyFill="1" applyAlignment="1">
      <alignment/>
    </xf>
    <xf numFmtId="1" fontId="0" fillId="6" borderId="4" xfId="0" applyNumberFormat="1" applyFill="1" applyBorder="1" applyAlignment="1">
      <alignment/>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6" borderId="38" xfId="0" applyFill="1" applyBorder="1" applyAlignment="1">
      <alignment/>
    </xf>
    <xf numFmtId="0" fontId="0" fillId="6" borderId="39" xfId="0" applyFill="1" applyBorder="1" applyAlignment="1">
      <alignment/>
    </xf>
    <xf numFmtId="0" fontId="0" fillId="6" borderId="40" xfId="0" applyFill="1" applyBorder="1" applyAlignment="1">
      <alignment/>
    </xf>
    <xf numFmtId="181" fontId="0" fillId="6" borderId="0" xfId="0" applyNumberFormat="1" applyFill="1" applyAlignment="1">
      <alignment/>
    </xf>
    <xf numFmtId="14" fontId="0" fillId="6" borderId="0" xfId="0" applyNumberFormat="1"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3" fontId="0" fillId="6" borderId="0" xfId="0" applyNumberFormat="1" applyFill="1" applyAlignment="1">
      <alignment/>
    </xf>
    <xf numFmtId="0" fontId="34" fillId="6" borderId="0" xfId="0" applyFont="1" applyFill="1" applyBorder="1" applyAlignment="1">
      <alignment horizontal="left" wrapText="1"/>
    </xf>
    <xf numFmtId="3" fontId="0" fillId="6" borderId="4" xfId="0" applyNumberFormat="1" applyFill="1" applyBorder="1" applyAlignment="1">
      <alignment/>
    </xf>
    <xf numFmtId="0" fontId="24" fillId="7" borderId="0" xfId="0" applyFont="1" applyFill="1" applyAlignment="1">
      <alignment/>
    </xf>
    <xf numFmtId="3" fontId="0" fillId="0" borderId="4" xfId="0" applyNumberFormat="1" applyBorder="1" applyAlignment="1">
      <alignment/>
    </xf>
    <xf numFmtId="3" fontId="0" fillId="0" borderId="41" xfId="0" applyNumberFormat="1" applyBorder="1" applyAlignment="1">
      <alignment/>
    </xf>
    <xf numFmtId="3" fontId="23" fillId="0" borderId="10" xfId="0" applyNumberFormat="1" applyFont="1" applyFill="1" applyBorder="1" applyAlignment="1">
      <alignment/>
    </xf>
    <xf numFmtId="1" fontId="0" fillId="6" borderId="2" xfId="0" applyNumberFormat="1" applyFill="1" applyBorder="1" applyAlignment="1">
      <alignment/>
    </xf>
    <xf numFmtId="1" fontId="0" fillId="6" borderId="6" xfId="0" applyNumberFormat="1" applyFill="1" applyBorder="1" applyAlignment="1">
      <alignment/>
    </xf>
    <xf numFmtId="17" fontId="23" fillId="0" borderId="0" xfId="0" applyNumberFormat="1" applyFont="1" applyFill="1" applyBorder="1" applyAlignment="1">
      <alignment/>
    </xf>
    <xf numFmtId="0" fontId="24" fillId="0" borderId="0" xfId="0" applyFont="1" applyAlignment="1">
      <alignment/>
    </xf>
    <xf numFmtId="0" fontId="37" fillId="0" borderId="0" xfId="0" applyFont="1" applyAlignment="1">
      <alignment/>
    </xf>
    <xf numFmtId="3" fontId="24" fillId="6" borderId="28" xfId="0" applyNumberFormat="1" applyFont="1" applyFill="1" applyBorder="1" applyAlignment="1">
      <alignment horizontal="right" wrapText="1"/>
    </xf>
    <xf numFmtId="0" fontId="38" fillId="0" borderId="0" xfId="0" applyFont="1" applyAlignment="1">
      <alignment/>
    </xf>
    <xf numFmtId="0" fontId="34" fillId="6" borderId="0" xfId="0" applyFont="1" applyFill="1" applyBorder="1" applyAlignment="1">
      <alignment wrapText="1"/>
    </xf>
    <xf numFmtId="0" fontId="34" fillId="6" borderId="0" xfId="0" applyFont="1" applyFill="1" applyBorder="1" applyAlignment="1">
      <alignment horizontal="right" wrapText="1"/>
    </xf>
    <xf numFmtId="0" fontId="24" fillId="6" borderId="28" xfId="0" applyFont="1" applyFill="1" applyBorder="1" applyAlignment="1">
      <alignment horizontal="righ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worksheet" Target="worksheets/sheet20.xml" /><Relationship Id="rId30" Type="http://schemas.openxmlformats.org/officeDocument/2006/relationships/worksheet" Target="worksheets/sheet21.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Plots!$E$3:$E$13</c:f>
              <c:numCache>
                <c:ptCount val="11"/>
                <c:pt idx="4">
                  <c:v>1.865</c:v>
                </c:pt>
                <c:pt idx="5">
                  <c:v>7.554</c:v>
                </c:pt>
                <c:pt idx="6">
                  <c:v>9.242</c:v>
                </c:pt>
                <c:pt idx="7">
                  <c:v>7.554</c:v>
                </c:pt>
                <c:pt idx="8">
                  <c:v>10.974</c:v>
                </c:pt>
                <c:pt idx="9">
                  <c:v>17.755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Plots!$C$3:$C$13</c:f>
              <c:numCache>
                <c:ptCount val="11"/>
                <c:pt idx="0">
                  <c:v>434.099</c:v>
                </c:pt>
                <c:pt idx="1">
                  <c:v>743.921</c:v>
                </c:pt>
                <c:pt idx="2">
                  <c:v>1049.019</c:v>
                </c:pt>
                <c:pt idx="3">
                  <c:v>1268.455</c:v>
                </c:pt>
                <c:pt idx="4">
                  <c:v>1470.24</c:v>
                </c:pt>
                <c:pt idx="5">
                  <c:v>1599.033</c:v>
                </c:pt>
                <c:pt idx="6">
                  <c:v>2198.452</c:v>
                </c:pt>
                <c:pt idx="7">
                  <c:v>2479.347</c:v>
                </c:pt>
                <c:pt idx="8">
                  <c:v>2410.205</c:v>
                </c:pt>
                <c:pt idx="9">
                  <c:v>2526.685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Plots!$D$3:$D$13</c:f>
              <c:numCache>
                <c:ptCount val="11"/>
                <c:pt idx="10">
                  <c:v>2653.01925</c:v>
                </c:pt>
              </c:numCache>
            </c:numRef>
          </c:val>
        </c:ser>
        <c:axId val="33844238"/>
        <c:axId val="36162687"/>
      </c:barChart>
      <c:catAx>
        <c:axId val="33844238"/>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previous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6162687"/>
        <c:crosses val="autoZero"/>
        <c:auto val="0"/>
        <c:lblOffset val="100"/>
        <c:noMultiLvlLbl val="0"/>
      </c:catAx>
      <c:valAx>
        <c:axId val="36162687"/>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3844238"/>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Plots!$D$59:$D$69</c:f>
              <c:numCache>
                <c:ptCount val="11"/>
                <c:pt idx="10">
                  <c:v>26455.43775</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pt idx="9">
                  <c:v>25195.655</c:v>
                </c:pt>
              </c:numCache>
            </c:numRef>
          </c:val>
        </c:ser>
        <c:overlap val="100"/>
        <c:axId val="57028728"/>
        <c:axId val="43496505"/>
      </c:barChart>
      <c:catAx>
        <c:axId val="57028728"/>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3496505"/>
        <c:crosses val="autoZero"/>
        <c:auto val="0"/>
        <c:lblOffset val="100"/>
        <c:noMultiLvlLbl val="0"/>
      </c:catAx>
      <c:valAx>
        <c:axId val="4349650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57028728"/>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Plots!$D$22:$D$32</c:f>
              <c:numCache>
                <c:ptCount val="11"/>
                <c:pt idx="10">
                  <c:v>83435.9288</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Plots!$C$22:$C$32</c:f>
              <c:numCache>
                <c:ptCount val="11"/>
                <c:pt idx="0">
                  <c:v>1712.36</c:v>
                </c:pt>
                <c:pt idx="1">
                  <c:v>3347.038</c:v>
                </c:pt>
                <c:pt idx="2">
                  <c:v>4511.353</c:v>
                </c:pt>
                <c:pt idx="3">
                  <c:v>5689.833</c:v>
                </c:pt>
                <c:pt idx="4">
                  <c:v>8054.777</c:v>
                </c:pt>
                <c:pt idx="5">
                  <c:v>9507.719</c:v>
                </c:pt>
                <c:pt idx="6">
                  <c:v>15157.658</c:v>
                </c:pt>
                <c:pt idx="7">
                  <c:v>24427.299</c:v>
                </c:pt>
                <c:pt idx="8">
                  <c:v>25794.676</c:v>
                </c:pt>
                <c:pt idx="9">
                  <c:v>30880.686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Plots!$E$22:$E$32</c:f>
              <c:numCache>
                <c:ptCount val="11"/>
                <c:pt idx="4">
                  <c:v>1076.075</c:v>
                </c:pt>
                <c:pt idx="5">
                  <c:v>3401.685</c:v>
                </c:pt>
                <c:pt idx="6">
                  <c:v>4208.676</c:v>
                </c:pt>
                <c:pt idx="7">
                  <c:v>4726.655</c:v>
                </c:pt>
                <c:pt idx="8">
                  <c:v>11422.919</c:v>
                </c:pt>
                <c:pt idx="9">
                  <c:v>28716.406</c:v>
                </c:pt>
              </c:numCache>
            </c:numRef>
          </c:val>
        </c:ser>
        <c:overlap val="100"/>
        <c:axId val="55924226"/>
        <c:axId val="33555987"/>
      </c:barChart>
      <c:catAx>
        <c:axId val="55924226"/>
        <c:scaling>
          <c:orientation val="minMax"/>
        </c:scaling>
        <c:axPos val="b"/>
        <c:title>
          <c:tx>
            <c:rich>
              <a:bodyPr vert="horz" rot="0" anchor="ctr"/>
              <a:lstStyle/>
              <a:p>
                <a:pPr algn="l">
                  <a:defRPr/>
                </a:pPr>
                <a:r>
                  <a:rPr lang="en-US" cap="none" sz="1400" b="0" i="0" u="none" baseline="0">
                    <a:latin typeface="Arial"/>
                    <a:ea typeface="Arial"/>
                    <a:cs typeface="Arial"/>
                  </a:rPr>
                  <a:t>* = Actuals
Assumed 40% 
growth based on
prior year trends</a:t>
                </a:r>
              </a:p>
            </c:rich>
          </c:tx>
          <c:layout>
            <c:manualLayout>
              <c:xMode val="factor"/>
              <c:yMode val="factor"/>
              <c:x val="0.0845"/>
              <c:y val="0.191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3555987"/>
        <c:crosses val="autoZero"/>
        <c:auto val="0"/>
        <c:lblOffset val="100"/>
        <c:noMultiLvlLbl val="0"/>
      </c:catAx>
      <c:valAx>
        <c:axId val="33555987"/>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5924226"/>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Plots!$D$41:$D$51</c:f>
              <c:numCache>
                <c:ptCount val="11"/>
                <c:pt idx="10">
                  <c:v>775709.8924804687</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Plots!$C$41:$C$51</c:f>
              <c:numCache>
                <c:ptCount val="11"/>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pt idx="9">
                  <c:v>125673.240234375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Plots!$E$41:$E$51</c:f>
              <c:numCache>
                <c:ptCount val="11"/>
                <c:pt idx="4">
                  <c:v>101332.9306640625</c:v>
                </c:pt>
                <c:pt idx="5">
                  <c:v>317188.849609375</c:v>
                </c:pt>
                <c:pt idx="6">
                  <c:v>283461.3544921875</c:v>
                </c:pt>
                <c:pt idx="7">
                  <c:v>329936.01630103117</c:v>
                </c:pt>
                <c:pt idx="8">
                  <c:v>585230.3935546875</c:v>
                </c:pt>
                <c:pt idx="9">
                  <c:v>613098.0859375</c:v>
                </c:pt>
              </c:numCache>
            </c:numRef>
          </c:val>
        </c:ser>
        <c:overlap val="100"/>
        <c:axId val="33568428"/>
        <c:axId val="33680397"/>
      </c:barChart>
      <c:catAx>
        <c:axId val="33568428"/>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33680397"/>
        <c:crosses val="autoZero"/>
        <c:auto val="0"/>
        <c:lblOffset val="100"/>
        <c:noMultiLvlLbl val="0"/>
      </c:catAx>
      <c:valAx>
        <c:axId val="33680397"/>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3568428"/>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Plots!$B$77:$B$87</c:f>
              <c:numCache>
                <c:ptCount val="11"/>
                <c:pt idx="0">
                  <c:v>3495</c:v>
                </c:pt>
                <c:pt idx="1">
                  <c:v>6306</c:v>
                </c:pt>
                <c:pt idx="2">
                  <c:v>7808</c:v>
                </c:pt>
                <c:pt idx="3">
                  <c:v>6148</c:v>
                </c:pt>
                <c:pt idx="4">
                  <c:v>4340</c:v>
                </c:pt>
                <c:pt idx="5">
                  <c:v>3528</c:v>
                </c:pt>
                <c:pt idx="6">
                  <c:v>4123</c:v>
                </c:pt>
                <c:pt idx="7">
                  <c:v>5238</c:v>
                </c:pt>
                <c:pt idx="8">
                  <c:v>6430</c:v>
                </c:pt>
                <c:pt idx="9">
                  <c:v>5798</c:v>
                </c:pt>
                <c:pt idx="10">
                  <c:v>6087.900000000001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Plots!$C$77:$C$87</c:f>
              <c:numCache>
                <c:ptCount val="11"/>
                <c:pt idx="0">
                  <c:v>8120</c:v>
                </c:pt>
                <c:pt idx="1">
                  <c:v>14020</c:v>
                </c:pt>
                <c:pt idx="2">
                  <c:v>15966</c:v>
                </c:pt>
                <c:pt idx="3">
                  <c:v>14582</c:v>
                </c:pt>
                <c:pt idx="4">
                  <c:v>12409</c:v>
                </c:pt>
                <c:pt idx="5">
                  <c:v>11695</c:v>
                </c:pt>
                <c:pt idx="6">
                  <c:v>19243</c:v>
                </c:pt>
                <c:pt idx="7">
                  <c:v>20965</c:v>
                </c:pt>
                <c:pt idx="8">
                  <c:v>23261</c:v>
                </c:pt>
                <c:pt idx="9">
                  <c:v>15776</c:v>
                </c:pt>
                <c:pt idx="10">
                  <c:v>16564.8</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Plots!$D$77:$D$87</c:f>
              <c:numCache>
                <c:ptCount val="11"/>
                <c:pt idx="0">
                  <c:v>11916</c:v>
                </c:pt>
                <c:pt idx="1">
                  <c:v>36403</c:v>
                </c:pt>
                <c:pt idx="2">
                  <c:v>52658</c:v>
                </c:pt>
                <c:pt idx="3">
                  <c:v>50257</c:v>
                </c:pt>
                <c:pt idx="4">
                  <c:v>33669</c:v>
                </c:pt>
                <c:pt idx="5">
                  <c:v>42839</c:v>
                </c:pt>
                <c:pt idx="6">
                  <c:v>82451</c:v>
                </c:pt>
                <c:pt idx="7">
                  <c:v>89920</c:v>
                </c:pt>
                <c:pt idx="8">
                  <c:v>96136</c:v>
                </c:pt>
                <c:pt idx="9">
                  <c:v>75148</c:v>
                </c:pt>
                <c:pt idx="10">
                  <c:v>78905.40000000001</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Plots!$E$77:$E$87</c:f>
              <c:numCache>
                <c:ptCount val="11"/>
                <c:pt idx="0">
                  <c:v>732</c:v>
                </c:pt>
                <c:pt idx="1">
                  <c:v>1182</c:v>
                </c:pt>
                <c:pt idx="2">
                  <c:v>1440</c:v>
                </c:pt>
                <c:pt idx="3">
                  <c:v>1252</c:v>
                </c:pt>
                <c:pt idx="4">
                  <c:v>1097</c:v>
                </c:pt>
                <c:pt idx="5">
                  <c:v>1219</c:v>
                </c:pt>
                <c:pt idx="6">
                  <c:v>1712</c:v>
                </c:pt>
                <c:pt idx="7">
                  <c:v>1943</c:v>
                </c:pt>
                <c:pt idx="8">
                  <c:v>2342</c:v>
                </c:pt>
                <c:pt idx="9">
                  <c:v>1849</c:v>
                </c:pt>
                <c:pt idx="10">
                  <c:v>1941.45</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Plots!$F$77:$F$87</c:f>
              <c:numCache>
                <c:ptCount val="11"/>
                <c:pt idx="0">
                  <c:v>559</c:v>
                </c:pt>
                <c:pt idx="1">
                  <c:v>742</c:v>
                </c:pt>
                <c:pt idx="2">
                  <c:v>923</c:v>
                </c:pt>
                <c:pt idx="3">
                  <c:v>874</c:v>
                </c:pt>
                <c:pt idx="4">
                  <c:v>815</c:v>
                </c:pt>
                <c:pt idx="5">
                  <c:v>714</c:v>
                </c:pt>
                <c:pt idx="6">
                  <c:v>1057</c:v>
                </c:pt>
                <c:pt idx="7">
                  <c:v>1485</c:v>
                </c:pt>
                <c:pt idx="8">
                  <c:v>7112</c:v>
                </c:pt>
                <c:pt idx="9">
                  <c:v>3637</c:v>
                </c:pt>
                <c:pt idx="10">
                  <c:v>3818.8500000000004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Plots!$G$77:$G$87</c:f>
              <c:numCache>
                <c:ptCount val="11"/>
                <c:pt idx="0">
                  <c:v>9192</c:v>
                </c:pt>
                <c:pt idx="1">
                  <c:v>26409</c:v>
                </c:pt>
                <c:pt idx="2">
                  <c:v>45646</c:v>
                </c:pt>
                <c:pt idx="3">
                  <c:v>45604</c:v>
                </c:pt>
                <c:pt idx="4">
                  <c:v>21749</c:v>
                </c:pt>
                <c:pt idx="5">
                  <c:v>18606</c:v>
                </c:pt>
                <c:pt idx="6">
                  <c:v>39501</c:v>
                </c:pt>
                <c:pt idx="7">
                  <c:v>54042</c:v>
                </c:pt>
                <c:pt idx="8">
                  <c:v>74013</c:v>
                </c:pt>
                <c:pt idx="9">
                  <c:v>58331</c:v>
                </c:pt>
                <c:pt idx="10">
                  <c:v>61247.55</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Plots!$H$77:$H$87</c:f>
              <c:numCache>
                <c:ptCount val="11"/>
                <c:pt idx="0">
                  <c:v>6353</c:v>
                </c:pt>
                <c:pt idx="1">
                  <c:v>19355</c:v>
                </c:pt>
                <c:pt idx="2">
                  <c:v>25342</c:v>
                </c:pt>
                <c:pt idx="3">
                  <c:v>25181</c:v>
                </c:pt>
                <c:pt idx="4">
                  <c:v>30276</c:v>
                </c:pt>
                <c:pt idx="5">
                  <c:v>40061</c:v>
                </c:pt>
                <c:pt idx="6">
                  <c:v>69539</c:v>
                </c:pt>
                <c:pt idx="7">
                  <c:v>55991</c:v>
                </c:pt>
                <c:pt idx="8">
                  <c:v>4927</c:v>
                </c:pt>
                <c:pt idx="9">
                  <c:v>25976</c:v>
                </c:pt>
                <c:pt idx="10">
                  <c:v>27274.800000000003</c:v>
                </c:pt>
              </c:numCache>
            </c:numRef>
          </c:val>
        </c:ser>
        <c:overlap val="100"/>
        <c:axId val="34688118"/>
        <c:axId val="43757607"/>
      </c:barChart>
      <c:lineChart>
        <c:grouping val="standard"/>
        <c:varyColors val="0"/>
        <c:axId val="34688118"/>
        <c:axId val="43757607"/>
      </c:lineChart>
      <c:catAx>
        <c:axId val="34688118"/>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prior 
year</a:t>
                </a:r>
              </a:p>
            </c:rich>
          </c:tx>
          <c:layout>
            <c:manualLayout>
              <c:xMode val="factor"/>
              <c:yMode val="factor"/>
              <c:x val="0.0565"/>
              <c:y val="0.185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3757607"/>
        <c:crosses val="autoZero"/>
        <c:auto val="0"/>
        <c:lblOffset val="100"/>
        <c:noMultiLvlLbl val="0"/>
      </c:catAx>
      <c:valAx>
        <c:axId val="43757607"/>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34688118"/>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Plots!$B$202:$B$208</c:f>
              <c:numCache>
                <c:ptCount val="7"/>
                <c:pt idx="0">
                  <c:v>2550</c:v>
                </c:pt>
                <c:pt idx="1">
                  <c:v>2133</c:v>
                </c:pt>
                <c:pt idx="2">
                  <c:v>2692</c:v>
                </c:pt>
                <c:pt idx="3">
                  <c:v>3943</c:v>
                </c:pt>
                <c:pt idx="4">
                  <c:v>4542</c:v>
                </c:pt>
                <c:pt idx="5">
                  <c:v>4300</c:v>
                </c:pt>
                <c:pt idx="6">
                  <c:v>3956</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Plots!$C$202:$C$208</c:f>
              <c:numCache>
                <c:ptCount val="7"/>
                <c:pt idx="0">
                  <c:v>6305</c:v>
                </c:pt>
                <c:pt idx="1">
                  <c:v>5784</c:v>
                </c:pt>
                <c:pt idx="2">
                  <c:v>9264</c:v>
                </c:pt>
                <c:pt idx="3">
                  <c:v>11058</c:v>
                </c:pt>
                <c:pt idx="4">
                  <c:v>12037</c:v>
                </c:pt>
                <c:pt idx="5">
                  <c:v>9346</c:v>
                </c:pt>
                <c:pt idx="6">
                  <c:v>8598.32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Plots!$D$202:$D$208</c:f>
              <c:numCache>
                <c:ptCount val="7"/>
                <c:pt idx="0">
                  <c:v>9033</c:v>
                </c:pt>
                <c:pt idx="1">
                  <c:v>9274</c:v>
                </c:pt>
                <c:pt idx="2">
                  <c:v>16760</c:v>
                </c:pt>
                <c:pt idx="3">
                  <c:v>25394</c:v>
                </c:pt>
                <c:pt idx="4">
                  <c:v>26101</c:v>
                </c:pt>
                <c:pt idx="5">
                  <c:v>24190</c:v>
                </c:pt>
                <c:pt idx="6">
                  <c:v>22254.8</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Plots!$E$202:$E$208</c:f>
              <c:numCache>
                <c:ptCount val="7"/>
                <c:pt idx="0">
                  <c:v>522</c:v>
                </c:pt>
                <c:pt idx="1">
                  <c:v>523</c:v>
                </c:pt>
                <c:pt idx="2">
                  <c:v>949</c:v>
                </c:pt>
                <c:pt idx="3">
                  <c:v>1311</c:v>
                </c:pt>
                <c:pt idx="4">
                  <c:v>1603</c:v>
                </c:pt>
                <c:pt idx="5">
                  <c:v>1251</c:v>
                </c:pt>
                <c:pt idx="6">
                  <c:v>1150.92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Plots!$F$202:$F$208</c:f>
              <c:numCache>
                <c:ptCount val="7"/>
                <c:pt idx="0">
                  <c:v>353</c:v>
                </c:pt>
                <c:pt idx="1">
                  <c:v>349</c:v>
                </c:pt>
                <c:pt idx="2">
                  <c:v>575</c:v>
                </c:pt>
                <c:pt idx="3">
                  <c:v>725</c:v>
                </c:pt>
                <c:pt idx="4">
                  <c:v>3970</c:v>
                </c:pt>
                <c:pt idx="5">
                  <c:v>2468</c:v>
                </c:pt>
                <c:pt idx="6">
                  <c:v>2270.56</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Plots!$G$202:$G$208</c:f>
              <c:numCache>
                <c:ptCount val="7"/>
                <c:pt idx="0">
                  <c:v>9643</c:v>
                </c:pt>
                <c:pt idx="1">
                  <c:v>8327</c:v>
                </c:pt>
                <c:pt idx="2">
                  <c:v>14958</c:v>
                </c:pt>
                <c:pt idx="3">
                  <c:v>23230</c:v>
                </c:pt>
                <c:pt idx="4">
                  <c:v>31838</c:v>
                </c:pt>
                <c:pt idx="5">
                  <c:v>26261</c:v>
                </c:pt>
                <c:pt idx="6">
                  <c:v>24160.120000000003</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Plots!$H$202:$H$208</c:f>
              <c:numCache>
                <c:ptCount val="7"/>
                <c:pt idx="0">
                  <c:v>13922</c:v>
                </c:pt>
                <c:pt idx="1">
                  <c:v>18918</c:v>
                </c:pt>
                <c:pt idx="2">
                  <c:v>33932</c:v>
                </c:pt>
                <c:pt idx="3">
                  <c:v>29935</c:v>
                </c:pt>
                <c:pt idx="4">
                  <c:v>2021</c:v>
                </c:pt>
                <c:pt idx="5">
                  <c:v>6159</c:v>
                </c:pt>
                <c:pt idx="6">
                  <c:v>5666.280000000001</c:v>
                </c:pt>
              </c:numCache>
            </c:numRef>
          </c:val>
        </c:ser>
        <c:overlap val="100"/>
        <c:axId val="58274144"/>
        <c:axId val="54705249"/>
      </c:barChart>
      <c:catAx>
        <c:axId val="58274144"/>
        <c:scaling>
          <c:orientation val="minMax"/>
        </c:scaling>
        <c:axPos val="b"/>
        <c:title>
          <c:tx>
            <c:rich>
              <a:bodyPr vert="horz" rot="0" anchor="ctr"/>
              <a:lstStyle/>
              <a:p>
                <a:pPr algn="l">
                  <a:defRPr/>
                </a:pPr>
                <a:r>
                  <a:rPr lang="en-US" cap="none" sz="1400" b="0" i="0" u="none" baseline="0">
                    <a:latin typeface="Arial"/>
                    <a:ea typeface="Arial"/>
                    <a:cs typeface="Arial"/>
                  </a:rPr>
                  <a:t>* = Actuals 
Assumed 8%
decrease based 
on prior year trends</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4705249"/>
        <c:crosses val="autoZero"/>
        <c:auto val="0"/>
        <c:lblOffset val="100"/>
        <c:noMultiLvlLbl val="0"/>
      </c:catAx>
      <c:valAx>
        <c:axId val="5470524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8274144"/>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Plots!$L$202:$L$208</c:f>
              <c:numCache>
                <c:ptCount val="7"/>
                <c:pt idx="0">
                  <c:v>42328</c:v>
                </c:pt>
                <c:pt idx="1">
                  <c:v>45308</c:v>
                </c:pt>
                <c:pt idx="2">
                  <c:v>79130</c:v>
                </c:pt>
                <c:pt idx="3">
                  <c:v>95596</c:v>
                </c:pt>
                <c:pt idx="4">
                  <c:v>82112</c:v>
                </c:pt>
                <c:pt idx="5">
                  <c:v>73975</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Plots!$J$202:$J$208</c:f>
              <c:numCache>
                <c:ptCount val="7"/>
                <c:pt idx="3">
                  <c:v>0</c:v>
                </c:pt>
                <c:pt idx="4">
                  <c:v>0</c:v>
                </c:pt>
                <c:pt idx="6">
                  <c:v>68057</c:v>
                </c:pt>
              </c:numCache>
            </c:numRef>
          </c:val>
        </c:ser>
        <c:overlap val="100"/>
        <c:axId val="22585194"/>
        <c:axId val="1940155"/>
      </c:barChart>
      <c:catAx>
        <c:axId val="22585194"/>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940155"/>
        <c:crosses val="autoZero"/>
        <c:auto val="1"/>
        <c:lblOffset val="100"/>
        <c:noMultiLvlLbl val="0"/>
      </c:catAx>
      <c:valAx>
        <c:axId val="1940155"/>
        <c:scaling>
          <c:orientation val="minMax"/>
        </c:scaling>
        <c:axPos val="l"/>
        <c:majorGridlines/>
        <c:delete val="0"/>
        <c:numFmt formatCode="General" sourceLinked="1"/>
        <c:majorTickMark val="out"/>
        <c:minorTickMark val="none"/>
        <c:tickLblPos val="nextTo"/>
        <c:crossAx val="22585194"/>
        <c:crossesAt val="1"/>
        <c:crossBetween val="between"/>
        <c:dispUnits/>
      </c:valAx>
      <c:spPr>
        <a:solidFill>
          <a:srgbClr val="FFFFFF"/>
        </a:solidFill>
      </c:spPr>
    </c:plotArea>
    <c:legend>
      <c:legendPos val="r"/>
      <c:layout>
        <c:manualLayout>
          <c:xMode val="edge"/>
          <c:yMode val="edge"/>
          <c:x val="0.76575"/>
          <c:y val="0.20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Requesting Products in FY05 (No DataPool)
        </a:t>
            </a:r>
          </a:p>
        </c:rich>
      </c:tx>
      <c:layout>
        <c:manualLayout>
          <c:xMode val="factor"/>
          <c:yMode val="factor"/>
          <c:x val="-0.04375"/>
          <c:y val="-0.0195"/>
        </c:manualLayout>
      </c:layout>
      <c:spPr>
        <a:noFill/>
        <a:ln>
          <a:noFill/>
        </a:ln>
      </c:spPr>
    </c:title>
    <c:plotArea>
      <c:layout>
        <c:manualLayout>
          <c:xMode val="edge"/>
          <c:yMode val="edge"/>
          <c:x val="0.00875"/>
          <c:y val="0.237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Plots!$B$86:$H$86</c:f>
              <c:numCache>
                <c:ptCount val="7"/>
                <c:pt idx="0">
                  <c:v>5798</c:v>
                </c:pt>
                <c:pt idx="1">
                  <c:v>15776</c:v>
                </c:pt>
                <c:pt idx="2">
                  <c:v>75148</c:v>
                </c:pt>
                <c:pt idx="3">
                  <c:v>1849</c:v>
                </c:pt>
                <c:pt idx="4">
                  <c:v>3637</c:v>
                </c:pt>
                <c:pt idx="5">
                  <c:v>58331</c:v>
                </c:pt>
                <c:pt idx="6">
                  <c:v>25976</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FY05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Plots!$B$216:$H$216</c:f>
              <c:numCache>
                <c:ptCount val="7"/>
                <c:pt idx="0">
                  <c:v>29072</c:v>
                </c:pt>
                <c:pt idx="1">
                  <c:v>131317</c:v>
                </c:pt>
                <c:pt idx="2">
                  <c:v>709452</c:v>
                </c:pt>
                <c:pt idx="3">
                  <c:v>12780</c:v>
                </c:pt>
                <c:pt idx="4">
                  <c:v>30171</c:v>
                </c:pt>
                <c:pt idx="5">
                  <c:v>442777</c:v>
                </c:pt>
                <c:pt idx="6">
                  <c:v>1090300</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Pr codeName="Chart8"/>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Pr codeName="Chart9"/>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Pr codeName="Chart10"/>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Pr codeName="Chart11"/>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Pr codeName="Chart12"/>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41"/>
  <sheetViews>
    <sheetView workbookViewId="0" topLeftCell="A21">
      <selection activeCell="A12" sqref="A12"/>
    </sheetView>
  </sheetViews>
  <sheetFormatPr defaultColWidth="9.140625" defaultRowHeight="12.75"/>
  <cols>
    <col min="1" max="1" width="130.421875" style="136" customWidth="1"/>
  </cols>
  <sheetData>
    <row r="1" ht="15.75">
      <c r="A1" s="139" t="s">
        <v>122</v>
      </c>
    </row>
    <row r="3" ht="78.75">
      <c r="A3" s="136" t="s">
        <v>160</v>
      </c>
    </row>
    <row r="6" ht="15.75">
      <c r="A6" s="135" t="s">
        <v>151</v>
      </c>
    </row>
    <row r="8" ht="15.75">
      <c r="A8" s="136" t="s">
        <v>123</v>
      </c>
    </row>
    <row r="9" ht="15.75">
      <c r="A9" s="141">
        <f>Combined!L10</f>
        <v>25195655</v>
      </c>
    </row>
    <row r="10" ht="15.75">
      <c r="A10" s="141"/>
    </row>
    <row r="11" ht="15.75">
      <c r="A11" s="136" t="s">
        <v>161</v>
      </c>
    </row>
    <row r="12" ht="15.75">
      <c r="A12" s="141">
        <f>Combined!L4+Combined!L5</f>
        <v>2526685</v>
      </c>
    </row>
    <row r="13" ht="15.75">
      <c r="A13" s="141"/>
    </row>
    <row r="14" s="32" customFormat="1" ht="15.75">
      <c r="A14" s="142" t="s">
        <v>138</v>
      </c>
    </row>
    <row r="15" s="32" customFormat="1" ht="15.75">
      <c r="A15" s="207">
        <f>a!K122</f>
        <v>59597092</v>
      </c>
    </row>
    <row r="16" s="32" customFormat="1" ht="15.75">
      <c r="A16" s="207"/>
    </row>
    <row r="17" s="32" customFormat="1" ht="15.75">
      <c r="A17" s="142" t="s">
        <v>136</v>
      </c>
    </row>
    <row r="18" s="32" customFormat="1" ht="15.75">
      <c r="A18" s="207">
        <f>a!K113</f>
        <v>756501837</v>
      </c>
    </row>
    <row r="19" s="32" customFormat="1" ht="15.75">
      <c r="A19" s="207"/>
    </row>
    <row r="20" s="32" customFormat="1" ht="30.75" customHeight="1">
      <c r="A20" s="207" t="s">
        <v>137</v>
      </c>
    </row>
    <row r="22" ht="31.5">
      <c r="A22" s="136" t="s">
        <v>597</v>
      </c>
    </row>
    <row r="24" ht="15.75">
      <c r="A24" s="135" t="s">
        <v>152</v>
      </c>
    </row>
    <row r="26" ht="47.25">
      <c r="A26" s="136" t="s">
        <v>127</v>
      </c>
    </row>
    <row r="28" ht="15.75">
      <c r="A28" s="135" t="s">
        <v>153</v>
      </c>
    </row>
    <row r="30" ht="31.5">
      <c r="A30" s="136" t="s">
        <v>596</v>
      </c>
    </row>
    <row r="32" s="32" customFormat="1" ht="15.75">
      <c r="A32" s="142" t="s">
        <v>154</v>
      </c>
    </row>
    <row r="33" s="32" customFormat="1" ht="15.75">
      <c r="A33" s="150" t="s">
        <v>155</v>
      </c>
    </row>
    <row r="34" s="32" customFormat="1" ht="15.75">
      <c r="A34" s="150" t="s">
        <v>156</v>
      </c>
    </row>
    <row r="35" s="32" customFormat="1" ht="15.75">
      <c r="A35" s="150" t="s">
        <v>806</v>
      </c>
    </row>
    <row r="37" ht="15.75">
      <c r="A37" s="135" t="s">
        <v>157</v>
      </c>
    </row>
    <row r="38" ht="15.75">
      <c r="A38" s="140"/>
    </row>
    <row r="39" ht="31.5">
      <c r="A39" s="136" t="s">
        <v>158</v>
      </c>
    </row>
    <row r="41" ht="31.5">
      <c r="A41" s="136" t="s">
        <v>159</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29" sqref="B29"/>
    </sheetView>
  </sheetViews>
  <sheetFormatPr defaultColWidth="9.140625" defaultRowHeight="12.75"/>
  <cols>
    <col min="1" max="1" width="47.7109375" style="0" customWidth="1"/>
    <col min="2" max="2" width="48.57421875" style="0" customWidth="1"/>
    <col min="3" max="3" width="32.140625" style="0" customWidth="1"/>
    <col min="4" max="4" width="27.140625" style="0" customWidth="1"/>
  </cols>
  <sheetData>
    <row r="1" spans="1:3" ht="12.75">
      <c r="A1" t="s">
        <v>348</v>
      </c>
      <c r="B1" t="s">
        <v>349</v>
      </c>
      <c r="C1" t="s">
        <v>350</v>
      </c>
    </row>
    <row r="2" spans="1:3" ht="12.75">
      <c r="A2" t="s">
        <v>351</v>
      </c>
      <c r="B2" t="s">
        <v>725</v>
      </c>
      <c r="C2" t="s">
        <v>719</v>
      </c>
    </row>
    <row r="3" spans="1:3" ht="12.75">
      <c r="A3" t="s">
        <v>352</v>
      </c>
      <c r="B3" t="s">
        <v>726</v>
      </c>
      <c r="C3" t="s">
        <v>721</v>
      </c>
    </row>
    <row r="4" spans="1:2" ht="12.75">
      <c r="A4" t="s">
        <v>673</v>
      </c>
      <c r="B4" t="s">
        <v>704</v>
      </c>
    </row>
    <row r="5" spans="1:3" ht="12.75">
      <c r="A5" t="s">
        <v>723</v>
      </c>
      <c r="B5" t="s">
        <v>727</v>
      </c>
      <c r="C5" t="s">
        <v>724</v>
      </c>
    </row>
    <row r="6" spans="1:3" ht="12.75">
      <c r="A6" t="s">
        <v>674</v>
      </c>
      <c r="B6" t="s">
        <v>728</v>
      </c>
      <c r="C6" t="s">
        <v>720</v>
      </c>
    </row>
    <row r="7" spans="1:2" ht="12.75">
      <c r="A7" t="s">
        <v>676</v>
      </c>
      <c r="B7" t="s">
        <v>705</v>
      </c>
    </row>
    <row r="8" spans="1:3" ht="12.75">
      <c r="A8" t="s">
        <v>689</v>
      </c>
      <c r="B8" t="s">
        <v>729</v>
      </c>
      <c r="C8" t="s">
        <v>720</v>
      </c>
    </row>
    <row r="9" spans="1:2" ht="12.75">
      <c r="A9" t="s">
        <v>690</v>
      </c>
      <c r="B9" t="s">
        <v>706</v>
      </c>
    </row>
    <row r="10" spans="1:3" ht="12.75">
      <c r="A10" t="s">
        <v>691</v>
      </c>
      <c r="B10" t="s">
        <v>730</v>
      </c>
      <c r="C10" t="s">
        <v>722</v>
      </c>
    </row>
    <row r="11" spans="1:3" ht="12.75">
      <c r="A11" t="s">
        <v>692</v>
      </c>
      <c r="B11" t="s">
        <v>731</v>
      </c>
      <c r="C11" t="s">
        <v>722</v>
      </c>
    </row>
    <row r="12" spans="1:2" ht="12.75">
      <c r="A12" t="s">
        <v>693</v>
      </c>
      <c r="B12" t="s">
        <v>732</v>
      </c>
    </row>
    <row r="13" spans="1:2" ht="12.75">
      <c r="A13" t="s">
        <v>694</v>
      </c>
      <c r="B13" t="s">
        <v>733</v>
      </c>
    </row>
    <row r="14" spans="1:2" ht="12.75">
      <c r="A14" t="s">
        <v>695</v>
      </c>
      <c r="B14" t="s">
        <v>734</v>
      </c>
    </row>
    <row r="15" spans="1:2" ht="12.75">
      <c r="A15" t="s">
        <v>696</v>
      </c>
      <c r="B15" t="s">
        <v>707</v>
      </c>
    </row>
    <row r="16" spans="1:2" ht="12.75">
      <c r="A16" t="s">
        <v>697</v>
      </c>
      <c r="B16" t="s">
        <v>708</v>
      </c>
    </row>
    <row r="17" spans="1:2" ht="12.75">
      <c r="A17" t="s">
        <v>677</v>
      </c>
      <c r="B17" t="s">
        <v>678</v>
      </c>
    </row>
    <row r="18" spans="1:2" ht="12.75">
      <c r="A18" t="s">
        <v>698</v>
      </c>
      <c r="B18" t="s">
        <v>709</v>
      </c>
    </row>
    <row r="19" spans="1:2" ht="12.75">
      <c r="A19" t="s">
        <v>699</v>
      </c>
      <c r="B19" t="s">
        <v>710</v>
      </c>
    </row>
    <row r="20" spans="1:2" ht="12.75">
      <c r="A20" t="s">
        <v>679</v>
      </c>
      <c r="B20" t="s">
        <v>680</v>
      </c>
    </row>
    <row r="21" spans="1:2" ht="12.75">
      <c r="A21" t="s">
        <v>700</v>
      </c>
      <c r="B21" t="s">
        <v>711</v>
      </c>
    </row>
    <row r="22" spans="1:2" ht="12.75">
      <c r="A22" t="s">
        <v>701</v>
      </c>
      <c r="B22" t="s">
        <v>712</v>
      </c>
    </row>
    <row r="23" spans="1:2" ht="12.75">
      <c r="A23" t="s">
        <v>681</v>
      </c>
      <c r="B23" t="s">
        <v>682</v>
      </c>
    </row>
    <row r="24" spans="1:2" ht="12.75">
      <c r="A24" t="s">
        <v>702</v>
      </c>
      <c r="B24" t="s">
        <v>713</v>
      </c>
    </row>
    <row r="25" spans="1:2" ht="12.75">
      <c r="A25" t="s">
        <v>717</v>
      </c>
      <c r="B25" t="s">
        <v>718</v>
      </c>
    </row>
    <row r="26" spans="1:2" ht="12.75">
      <c r="A26" t="s">
        <v>703</v>
      </c>
      <c r="B26" t="s">
        <v>714</v>
      </c>
    </row>
    <row r="27" spans="1:2" ht="12.75">
      <c r="A27" t="s">
        <v>715</v>
      </c>
      <c r="B27" t="s">
        <v>716</v>
      </c>
    </row>
    <row r="30" ht="12.75">
      <c r="A30" t="s">
        <v>296</v>
      </c>
    </row>
    <row r="31" ht="12.75">
      <c r="A31" t="s">
        <v>683</v>
      </c>
    </row>
    <row r="32" ht="12.75">
      <c r="A32" t="s">
        <v>297</v>
      </c>
    </row>
    <row r="33" ht="12.75">
      <c r="A33" t="s">
        <v>298</v>
      </c>
    </row>
    <row r="34" ht="12.75">
      <c r="A34" t="s">
        <v>684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4"/>
  <sheetViews>
    <sheetView workbookViewId="0" topLeftCell="A1">
      <selection activeCell="B23" sqref="B23"/>
    </sheetView>
  </sheetViews>
  <sheetFormatPr defaultColWidth="9.140625" defaultRowHeight="12.75"/>
  <cols>
    <col min="1" max="1" width="10.28125" style="0" customWidth="1"/>
    <col min="2" max="2" width="30.421875" style="0" customWidth="1"/>
    <col min="3" max="3" width="10.140625" style="0" bestFit="1" customWidth="1"/>
    <col min="4" max="4" width="74.421875" style="0" customWidth="1"/>
  </cols>
  <sheetData>
    <row r="1" spans="1:4" ht="12.75">
      <c r="A1" t="s">
        <v>735</v>
      </c>
      <c r="B1" t="s">
        <v>736</v>
      </c>
      <c r="C1" t="s">
        <v>738</v>
      </c>
      <c r="D1" t="s">
        <v>739</v>
      </c>
    </row>
    <row r="2" spans="1:4" ht="12.75">
      <c r="A2">
        <v>1</v>
      </c>
      <c r="B2" t="s">
        <v>737</v>
      </c>
      <c r="C2" s="4">
        <v>38701</v>
      </c>
      <c r="D2" t="s">
        <v>740</v>
      </c>
    </row>
    <row r="3" spans="1:4" ht="12.75">
      <c r="A3">
        <v>2</v>
      </c>
      <c r="B3" t="s">
        <v>741</v>
      </c>
      <c r="C3" s="4">
        <v>38708</v>
      </c>
      <c r="D3" t="s">
        <v>742</v>
      </c>
    </row>
    <row r="4" ht="12.75">
      <c r="D4" t="s">
        <v>743</v>
      </c>
    </row>
    <row r="5" ht="12.75">
      <c r="D5" t="s">
        <v>295</v>
      </c>
    </row>
    <row r="6" spans="1:4" ht="12.75">
      <c r="A6">
        <v>3</v>
      </c>
      <c r="B6" t="s">
        <v>744</v>
      </c>
      <c r="C6" s="4">
        <v>38715</v>
      </c>
      <c r="D6" t="s">
        <v>742</v>
      </c>
    </row>
    <row r="7" ht="12.75">
      <c r="D7" t="s">
        <v>294</v>
      </c>
    </row>
    <row r="8" ht="12.75">
      <c r="D8" t="s">
        <v>293</v>
      </c>
    </row>
    <row r="9" ht="12.75">
      <c r="D9" t="s">
        <v>746</v>
      </c>
    </row>
    <row r="10" ht="12.75">
      <c r="D10" t="s">
        <v>745</v>
      </c>
    </row>
    <row r="11" ht="12.75">
      <c r="D11" t="s">
        <v>752</v>
      </c>
    </row>
    <row r="12" ht="12.75">
      <c r="D12" t="s">
        <v>750</v>
      </c>
    </row>
    <row r="13" ht="12.75">
      <c r="D13" t="s">
        <v>751</v>
      </c>
    </row>
    <row r="14" ht="12.75">
      <c r="D14" t="s">
        <v>747</v>
      </c>
    </row>
    <row r="15" ht="12.75">
      <c r="D15" t="s">
        <v>748</v>
      </c>
    </row>
    <row r="16" ht="12.75">
      <c r="D16" t="s">
        <v>749</v>
      </c>
    </row>
    <row r="17" ht="12.75">
      <c r="D17" t="s">
        <v>753</v>
      </c>
    </row>
    <row r="18" ht="12.75">
      <c r="D18" t="s">
        <v>754</v>
      </c>
    </row>
    <row r="19" ht="12.75">
      <c r="D19" t="s">
        <v>755</v>
      </c>
    </row>
    <row r="20" ht="12.75">
      <c r="D20" t="s">
        <v>756</v>
      </c>
    </row>
    <row r="21" ht="12.75">
      <c r="D21" t="s">
        <v>757</v>
      </c>
    </row>
    <row r="22" spans="1:4" ht="12.75">
      <c r="A22">
        <v>4</v>
      </c>
      <c r="B22" t="s">
        <v>688</v>
      </c>
      <c r="C22" s="4">
        <v>38930</v>
      </c>
      <c r="D22" t="s">
        <v>685</v>
      </c>
    </row>
    <row r="23" ht="12.75">
      <c r="D23" t="s">
        <v>686</v>
      </c>
    </row>
    <row r="24" ht="12.75">
      <c r="D24" t="s">
        <v>687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9">
    <tabColor indexed="34"/>
  </sheetPr>
  <dimension ref="A1:L227"/>
  <sheetViews>
    <sheetView workbookViewId="0" topLeftCell="A60">
      <selection activeCell="B87" sqref="B87"/>
    </sheetView>
  </sheetViews>
  <sheetFormatPr defaultColWidth="9.140625" defaultRowHeight="12.75"/>
  <cols>
    <col min="1" max="16384" width="11.421875" style="28" customWidth="1"/>
  </cols>
  <sheetData>
    <row r="1" spans="1:10" s="32" customFormat="1" ht="12.75">
      <c r="A1" s="89" t="s">
        <v>311</v>
      </c>
      <c r="B1" s="90"/>
      <c r="C1" s="90"/>
      <c r="D1" s="90"/>
      <c r="E1" s="90"/>
      <c r="F1" s="90"/>
      <c r="G1" s="90"/>
      <c r="H1" s="90"/>
      <c r="I1" s="90"/>
      <c r="J1" s="8"/>
    </row>
    <row r="2" spans="1:10" s="32" customFormat="1" ht="12.75">
      <c r="A2" s="91" t="s">
        <v>312</v>
      </c>
      <c r="B2" s="8" t="s">
        <v>313</v>
      </c>
      <c r="C2" s="32" t="s">
        <v>314</v>
      </c>
      <c r="D2" s="32" t="s">
        <v>315</v>
      </c>
      <c r="E2" s="32" t="s">
        <v>316</v>
      </c>
      <c r="F2" s="8"/>
      <c r="G2" s="8"/>
      <c r="H2" s="8"/>
      <c r="I2" s="8"/>
      <c r="J2" s="7"/>
    </row>
    <row r="3" spans="1:12" s="32" customFormat="1" ht="12.75">
      <c r="A3" s="92">
        <v>34973</v>
      </c>
      <c r="B3" s="92" t="s">
        <v>317</v>
      </c>
      <c r="C3" s="8">
        <f>Statistics!H5/1000</f>
        <v>434.099</v>
      </c>
      <c r="E3" s="8"/>
      <c r="F3" s="8"/>
      <c r="G3" s="8"/>
      <c r="H3" s="8"/>
      <c r="I3" s="9"/>
      <c r="J3" s="8"/>
      <c r="L3" s="8"/>
    </row>
    <row r="4" spans="1:12" s="32" customFormat="1" ht="12.75">
      <c r="A4" s="92">
        <v>35339</v>
      </c>
      <c r="B4" s="92" t="s">
        <v>318</v>
      </c>
      <c r="C4" s="8">
        <f>Statistics!H62/1000</f>
        <v>743.921</v>
      </c>
      <c r="E4" s="8"/>
      <c r="F4" s="8"/>
      <c r="G4" s="8"/>
      <c r="H4" s="8"/>
      <c r="I4" s="9"/>
      <c r="J4" s="8"/>
      <c r="L4" s="8"/>
    </row>
    <row r="5" spans="1:12" s="32" customFormat="1" ht="12.75">
      <c r="A5" s="92">
        <v>35704</v>
      </c>
      <c r="B5" s="92" t="s">
        <v>319</v>
      </c>
      <c r="C5" s="8">
        <f>Statistics!H119/1000</f>
        <v>1049.019</v>
      </c>
      <c r="D5" s="8"/>
      <c r="E5" s="8"/>
      <c r="F5" s="8"/>
      <c r="G5" s="8"/>
      <c r="H5" s="8"/>
      <c r="I5" s="9"/>
      <c r="J5" s="8"/>
      <c r="K5" s="8"/>
      <c r="L5" s="8"/>
    </row>
    <row r="6" spans="1:12" s="32" customFormat="1" ht="12.75">
      <c r="A6" s="92">
        <v>36069</v>
      </c>
      <c r="B6" s="92" t="s">
        <v>320</v>
      </c>
      <c r="C6" s="8">
        <f>Statistics!H176/1000</f>
        <v>1268.455</v>
      </c>
      <c r="D6" s="8"/>
      <c r="E6" s="8"/>
      <c r="F6" s="8"/>
      <c r="G6" s="8"/>
      <c r="H6" s="8"/>
      <c r="I6" s="9"/>
      <c r="J6" s="8"/>
      <c r="K6" s="8"/>
      <c r="L6" s="8"/>
    </row>
    <row r="7" spans="1:12" s="32" customFormat="1" ht="12.75">
      <c r="A7" s="92">
        <v>36434</v>
      </c>
      <c r="B7" s="92" t="s">
        <v>321</v>
      </c>
      <c r="C7" s="8">
        <f>Statistics!H233/1000</f>
        <v>1470.24</v>
      </c>
      <c r="D7" s="8"/>
      <c r="E7" s="8">
        <f>'e0'!G17/1000</f>
        <v>1.865</v>
      </c>
      <c r="F7" s="8"/>
      <c r="G7" s="8"/>
      <c r="H7" s="8"/>
      <c r="I7" s="9"/>
      <c r="J7" s="8"/>
      <c r="K7" s="8"/>
      <c r="L7" s="8"/>
    </row>
    <row r="8" spans="1:12" s="32" customFormat="1" ht="12.75">
      <c r="A8" s="92">
        <v>36800</v>
      </c>
      <c r="B8" s="92" t="s">
        <v>528</v>
      </c>
      <c r="C8" s="8">
        <f>Statistics!H294/1000</f>
        <v>1599.033</v>
      </c>
      <c r="D8" s="8"/>
      <c r="E8" s="8">
        <f>e!G17/1000</f>
        <v>7.554</v>
      </c>
      <c r="F8" s="8"/>
      <c r="G8" s="8"/>
      <c r="H8" s="8"/>
      <c r="I8" s="9"/>
      <c r="J8" s="8"/>
      <c r="K8" s="8"/>
      <c r="L8" s="8"/>
    </row>
    <row r="9" spans="1:12" s="32" customFormat="1" ht="12.75">
      <c r="A9" s="92">
        <v>37165</v>
      </c>
      <c r="B9" s="92" t="s">
        <v>555</v>
      </c>
      <c r="C9" s="8">
        <f>Statistics!H355/1000</f>
        <v>2198.452</v>
      </c>
      <c r="D9" s="8"/>
      <c r="E9" s="8">
        <f>SUM('e2'!B3:'e2'!B7)/1000</f>
        <v>9.242</v>
      </c>
      <c r="F9" s="8"/>
      <c r="G9" s="8"/>
      <c r="H9" s="8"/>
      <c r="I9" s="9"/>
      <c r="J9" s="8"/>
      <c r="K9" s="8"/>
      <c r="L9" s="8"/>
    </row>
    <row r="10" spans="1:11" s="32" customFormat="1" ht="12.75">
      <c r="A10" s="92">
        <v>37530</v>
      </c>
      <c r="B10" s="92" t="s">
        <v>575</v>
      </c>
      <c r="C10" s="8">
        <f>Statistics!H416/1000</f>
        <v>2479.347</v>
      </c>
      <c r="D10" s="8"/>
      <c r="E10" s="8">
        <v>7.554</v>
      </c>
      <c r="F10" s="8"/>
      <c r="G10" s="8"/>
      <c r="H10" s="8"/>
      <c r="I10" s="9"/>
      <c r="J10" s="8"/>
      <c r="K10" s="8"/>
    </row>
    <row r="11" spans="1:11" s="32" customFormat="1" ht="12.75">
      <c r="A11" s="92">
        <v>37895</v>
      </c>
      <c r="B11" s="91" t="s">
        <v>117</v>
      </c>
      <c r="C11" s="8">
        <f>Statistics!G477/1000</f>
        <v>2410.205</v>
      </c>
      <c r="D11" s="8"/>
      <c r="E11" s="8">
        <v>10.974</v>
      </c>
      <c r="F11" s="8"/>
      <c r="G11" s="8"/>
      <c r="H11" s="8"/>
      <c r="I11" s="9"/>
      <c r="J11" s="8"/>
      <c r="K11" s="8"/>
    </row>
    <row r="12" spans="1:11" s="32" customFormat="1" ht="12.75">
      <c r="A12" s="93">
        <v>38261</v>
      </c>
      <c r="B12" s="9" t="s">
        <v>652</v>
      </c>
      <c r="C12" s="8">
        <f>Statistics!G538/1000</f>
        <v>2526.685</v>
      </c>
      <c r="D12" s="8"/>
      <c r="E12" s="8">
        <f>a!K12/1000</f>
        <v>17.755</v>
      </c>
      <c r="F12" s="8"/>
      <c r="G12" s="8"/>
      <c r="H12" s="8"/>
      <c r="I12" s="8"/>
      <c r="J12" s="8"/>
      <c r="K12" s="8"/>
    </row>
    <row r="13" spans="1:10" s="32" customFormat="1" ht="12.75">
      <c r="A13" s="92">
        <v>38630</v>
      </c>
      <c r="B13" s="96" t="s">
        <v>651</v>
      </c>
      <c r="C13" s="8"/>
      <c r="D13" s="8">
        <f>1.05*C12</f>
        <v>2653.01925</v>
      </c>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326</v>
      </c>
      <c r="B19" s="90"/>
      <c r="C19" s="90"/>
      <c r="D19" s="90"/>
      <c r="E19" s="90"/>
      <c r="F19" s="90"/>
    </row>
    <row r="20" spans="1:6" s="32" customFormat="1" ht="12.75">
      <c r="A20" s="91" t="s">
        <v>327</v>
      </c>
      <c r="B20" s="8"/>
      <c r="C20" s="8"/>
      <c r="D20" s="8"/>
      <c r="E20" s="8"/>
      <c r="F20" s="8"/>
    </row>
    <row r="21" spans="1:5" s="32" customFormat="1" ht="12.75">
      <c r="A21" s="91" t="s">
        <v>312</v>
      </c>
      <c r="B21" s="8" t="s">
        <v>313</v>
      </c>
      <c r="C21" s="32" t="s">
        <v>328</v>
      </c>
      <c r="D21" s="32" t="s">
        <v>315</v>
      </c>
      <c r="E21" s="32" t="s">
        <v>329</v>
      </c>
    </row>
    <row r="22" spans="1:8" s="32" customFormat="1" ht="12.75">
      <c r="A22" s="92">
        <v>34973</v>
      </c>
      <c r="B22" s="92" t="s">
        <v>317</v>
      </c>
      <c r="C22" s="8">
        <f>Statistics!D9/1000</f>
        <v>1712.36</v>
      </c>
      <c r="H22" s="8"/>
    </row>
    <row r="23" spans="1:3" s="32" customFormat="1" ht="12.75">
      <c r="A23" s="92">
        <v>35339</v>
      </c>
      <c r="B23" s="92" t="s">
        <v>318</v>
      </c>
      <c r="C23" s="8">
        <f>Statistics!D66/1000</f>
        <v>3347.038</v>
      </c>
    </row>
    <row r="24" spans="1:4" s="32" customFormat="1" ht="12.75">
      <c r="A24" s="92">
        <v>35704</v>
      </c>
      <c r="B24" s="92" t="s">
        <v>319</v>
      </c>
      <c r="C24" s="8">
        <f>Statistics!D123/1000</f>
        <v>4511.353</v>
      </c>
      <c r="D24" s="8"/>
    </row>
    <row r="25" spans="1:4" s="32" customFormat="1" ht="12.75">
      <c r="A25" s="92">
        <v>36069</v>
      </c>
      <c r="B25" s="92" t="s">
        <v>320</v>
      </c>
      <c r="C25" s="8">
        <f>Statistics!D180/1000</f>
        <v>5689.833</v>
      </c>
      <c r="D25" s="8"/>
    </row>
    <row r="26" spans="1:5" s="32" customFormat="1" ht="12.75">
      <c r="A26" s="92">
        <v>36434</v>
      </c>
      <c r="B26" s="92" t="s">
        <v>321</v>
      </c>
      <c r="C26" s="8">
        <f>Statistics!D237/1000</f>
        <v>8054.777</v>
      </c>
      <c r="D26" s="8"/>
      <c r="E26" s="8">
        <f>'e0'!E52/1000</f>
        <v>1076.075</v>
      </c>
    </row>
    <row r="27" spans="1:6" s="32" customFormat="1" ht="12.75">
      <c r="A27" s="92">
        <v>36800</v>
      </c>
      <c r="B27" s="92" t="s">
        <v>528</v>
      </c>
      <c r="C27" s="8">
        <f>Statistics!D298/1000</f>
        <v>9507.719</v>
      </c>
      <c r="D27" s="8"/>
      <c r="E27" s="8">
        <f>e!E52/1000</f>
        <v>3401.685</v>
      </c>
      <c r="F27" s="40"/>
    </row>
    <row r="28" spans="1:6" s="32" customFormat="1" ht="12.75">
      <c r="A28" s="92">
        <v>37165</v>
      </c>
      <c r="B28" s="92" t="s">
        <v>555</v>
      </c>
      <c r="C28" s="8">
        <f>Statistics!D359/1000</f>
        <v>15157.658</v>
      </c>
      <c r="D28" s="8"/>
      <c r="E28" s="8">
        <f>SUM('e2'!B27:'e2'!B31)/1000</f>
        <v>4208.676</v>
      </c>
      <c r="F28" s="40"/>
    </row>
    <row r="29" spans="1:5" s="32" customFormat="1" ht="12.75">
      <c r="A29" s="92">
        <v>37530</v>
      </c>
      <c r="B29" s="92" t="s">
        <v>575</v>
      </c>
      <c r="C29" s="8">
        <v>24427.299</v>
      </c>
      <c r="D29" s="8"/>
      <c r="E29" s="40">
        <v>4726.655</v>
      </c>
    </row>
    <row r="30" spans="1:5" s="32" customFormat="1" ht="12.75">
      <c r="A30" s="92">
        <v>37895</v>
      </c>
      <c r="B30" s="91" t="s">
        <v>117</v>
      </c>
      <c r="C30" s="8">
        <v>25794.676</v>
      </c>
      <c r="D30" s="8"/>
      <c r="E30" s="40">
        <v>11422.919</v>
      </c>
    </row>
    <row r="31" spans="1:5" s="32" customFormat="1" ht="12.75">
      <c r="A31" s="93">
        <v>38261</v>
      </c>
      <c r="B31" s="9" t="s">
        <v>652</v>
      </c>
      <c r="C31" s="8">
        <f>a!K121/1000</f>
        <v>30880.686</v>
      </c>
      <c r="D31" s="8"/>
      <c r="E31" s="40">
        <f>a!K117/1000</f>
        <v>28716.406</v>
      </c>
    </row>
    <row r="32" spans="1:5" s="32" customFormat="1" ht="12.75">
      <c r="A32" s="92">
        <v>38630</v>
      </c>
      <c r="B32" s="96" t="s">
        <v>651</v>
      </c>
      <c r="C32" s="8"/>
      <c r="D32" s="8">
        <f>1.4*(C31+E31)</f>
        <v>83435.9288</v>
      </c>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330</v>
      </c>
      <c r="B38" s="90"/>
      <c r="C38" s="90"/>
      <c r="D38" s="90"/>
      <c r="E38" s="90"/>
      <c r="F38" s="90"/>
      <c r="G38" s="90"/>
      <c r="H38" s="8"/>
    </row>
    <row r="39" spans="1:8" s="32" customFormat="1" ht="12.75">
      <c r="A39" s="91" t="s">
        <v>331</v>
      </c>
      <c r="B39" s="8"/>
      <c r="C39" s="8"/>
      <c r="D39" s="8"/>
      <c r="E39" s="8"/>
      <c r="F39" s="8"/>
      <c r="G39" s="8"/>
      <c r="H39" s="8"/>
    </row>
    <row r="40" spans="1:8" s="32" customFormat="1" ht="12.75">
      <c r="A40" s="91" t="s">
        <v>312</v>
      </c>
      <c r="B40" s="8" t="s">
        <v>313</v>
      </c>
      <c r="C40" s="32" t="s">
        <v>328</v>
      </c>
      <c r="D40" s="32" t="s">
        <v>315</v>
      </c>
      <c r="E40" s="32" t="s">
        <v>329</v>
      </c>
      <c r="F40" s="8"/>
      <c r="G40" s="8" t="s">
        <v>236</v>
      </c>
      <c r="H40" s="8"/>
    </row>
    <row r="41" spans="1:8" s="32" customFormat="1" ht="12.75">
      <c r="A41" s="92">
        <v>34973</v>
      </c>
      <c r="B41" s="92" t="s">
        <v>317</v>
      </c>
      <c r="C41" s="8">
        <f>Statistics!F13/1024</f>
        <v>39703.8681640625</v>
      </c>
      <c r="E41" s="8"/>
      <c r="F41" s="8"/>
      <c r="G41" s="95">
        <f aca="true" t="shared" si="0" ref="G41:G47">SUM(C41:F41)</f>
        <v>39703.8681640625</v>
      </c>
      <c r="H41" s="8"/>
    </row>
    <row r="42" spans="1:8" s="32" customFormat="1" ht="12.75">
      <c r="A42" s="92">
        <v>35339</v>
      </c>
      <c r="B42" s="92" t="s">
        <v>318</v>
      </c>
      <c r="C42" s="8">
        <f>Statistics!F70/1024</f>
        <v>43365.3212890625</v>
      </c>
      <c r="E42" s="8"/>
      <c r="F42" s="8"/>
      <c r="G42" s="95">
        <f t="shared" si="0"/>
        <v>43365.3212890625</v>
      </c>
      <c r="H42" s="8"/>
    </row>
    <row r="43" spans="1:8" s="32" customFormat="1" ht="12.75">
      <c r="A43" s="92">
        <v>35704</v>
      </c>
      <c r="B43" s="92" t="s">
        <v>319</v>
      </c>
      <c r="C43" s="8">
        <f>Statistics!F127/1024</f>
        <v>67785.216796875</v>
      </c>
      <c r="D43" s="8"/>
      <c r="E43" s="8"/>
      <c r="F43" s="8"/>
      <c r="G43" s="95">
        <f t="shared" si="0"/>
        <v>67785.216796875</v>
      </c>
      <c r="H43" s="8"/>
    </row>
    <row r="44" spans="1:8" s="32" customFormat="1" ht="12.75">
      <c r="A44" s="92">
        <v>36069</v>
      </c>
      <c r="B44" s="92" t="s">
        <v>320</v>
      </c>
      <c r="C44" s="8">
        <f>Statistics!F184/1024</f>
        <v>126370.0419921875</v>
      </c>
      <c r="D44" s="8"/>
      <c r="E44" s="8"/>
      <c r="F44" s="8"/>
      <c r="G44" s="95">
        <f t="shared" si="0"/>
        <v>126370.0419921875</v>
      </c>
      <c r="H44" s="8"/>
    </row>
    <row r="45" spans="1:8" s="32" customFormat="1" ht="12.75">
      <c r="A45" s="92">
        <v>36434</v>
      </c>
      <c r="B45" s="92" t="s">
        <v>321</v>
      </c>
      <c r="C45" s="8">
        <f>Statistics!H241/1024</f>
        <v>94604.3671875</v>
      </c>
      <c r="D45" s="8"/>
      <c r="E45" s="8">
        <f>'e0'!E47/1024</f>
        <v>101332.9306640625</v>
      </c>
      <c r="F45" s="8"/>
      <c r="G45" s="95">
        <f t="shared" si="0"/>
        <v>195937.2978515625</v>
      </c>
      <c r="H45" s="8"/>
    </row>
    <row r="46" spans="1:8" s="32" customFormat="1" ht="12.75">
      <c r="A46" s="92">
        <v>36800</v>
      </c>
      <c r="B46" s="92" t="s">
        <v>528</v>
      </c>
      <c r="C46" s="8">
        <f>Statistics!H302/1024</f>
        <v>83838.80859375</v>
      </c>
      <c r="D46" s="8"/>
      <c r="E46" s="8">
        <f>e!E47/1024</f>
        <v>317188.849609375</v>
      </c>
      <c r="F46" s="8"/>
      <c r="G46" s="95">
        <f t="shared" si="0"/>
        <v>401027.658203125</v>
      </c>
      <c r="H46" s="8"/>
    </row>
    <row r="47" spans="1:8" s="32" customFormat="1" ht="12.75">
      <c r="A47" s="92">
        <v>37165</v>
      </c>
      <c r="B47" s="92" t="s">
        <v>555</v>
      </c>
      <c r="C47" s="8">
        <f>Statistics!H363/1024</f>
        <v>86431.275390625</v>
      </c>
      <c r="D47" s="8"/>
      <c r="E47" s="8">
        <f>SUM('e2'!D27:'e2'!D31)/1024</f>
        <v>283461.3544921875</v>
      </c>
      <c r="F47" s="8"/>
      <c r="G47" s="95">
        <f t="shared" si="0"/>
        <v>369892.6298828125</v>
      </c>
      <c r="H47" s="8"/>
    </row>
    <row r="48" spans="1:8" s="32" customFormat="1" ht="12.75">
      <c r="A48" s="92">
        <v>37530</v>
      </c>
      <c r="B48" s="92" t="s">
        <v>575</v>
      </c>
      <c r="C48" s="8">
        <v>82838.43864770507</v>
      </c>
      <c r="D48" s="8"/>
      <c r="E48" s="40">
        <v>329936.01630103117</v>
      </c>
      <c r="F48" s="8"/>
      <c r="G48" s="95">
        <v>412774.45494873624</v>
      </c>
      <c r="H48" s="8"/>
    </row>
    <row r="49" spans="1:8" s="32" customFormat="1" ht="12.75">
      <c r="A49" s="92">
        <v>37895</v>
      </c>
      <c r="B49" s="91" t="s">
        <v>117</v>
      </c>
      <c r="C49" s="8">
        <v>118937.5400390625</v>
      </c>
      <c r="D49" s="8"/>
      <c r="E49" s="8">
        <v>585230.3935546875</v>
      </c>
      <c r="F49" s="8"/>
      <c r="G49" s="95">
        <v>704167.93359375</v>
      </c>
      <c r="H49" s="8"/>
    </row>
    <row r="50" spans="1:8" s="32" customFormat="1" ht="12.75">
      <c r="A50" s="93">
        <v>38261</v>
      </c>
      <c r="B50" s="9" t="s">
        <v>652</v>
      </c>
      <c r="C50" s="8">
        <f>a!K112/1024</f>
        <v>125673.240234375</v>
      </c>
      <c r="D50" s="8"/>
      <c r="E50" s="8">
        <f>a!K108/1024</f>
        <v>613098.0859375</v>
      </c>
      <c r="F50" s="8"/>
      <c r="G50" s="95">
        <f>SUM(C50:F50)</f>
        <v>738771.326171875</v>
      </c>
      <c r="H50" s="8"/>
    </row>
    <row r="51" spans="1:8" s="32" customFormat="1" ht="12.75">
      <c r="A51" s="92">
        <v>38630</v>
      </c>
      <c r="B51" s="96" t="s">
        <v>651</v>
      </c>
      <c r="C51" s="8"/>
      <c r="D51" s="8">
        <f>1.05*(C50+E50)</f>
        <v>775709.8924804687</v>
      </c>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332</v>
      </c>
      <c r="B56" s="90"/>
      <c r="C56" s="90"/>
      <c r="D56" s="90"/>
      <c r="E56" s="90"/>
      <c r="F56" s="90"/>
      <c r="G56" s="90"/>
      <c r="H56" s="90"/>
      <c r="I56" s="90"/>
      <c r="J56" s="8"/>
    </row>
    <row r="57" spans="1:10" s="32" customFormat="1" ht="12.75">
      <c r="A57" s="91" t="s">
        <v>333</v>
      </c>
      <c r="B57" s="8"/>
      <c r="C57" s="8"/>
      <c r="D57" s="8"/>
      <c r="E57" s="8"/>
      <c r="F57" s="8"/>
      <c r="G57" s="8"/>
      <c r="H57" s="8"/>
      <c r="I57" s="8"/>
      <c r="J57" s="8"/>
    </row>
    <row r="58" spans="1:10" s="32" customFormat="1" ht="12.75">
      <c r="A58" s="91"/>
      <c r="B58" s="8" t="s">
        <v>313</v>
      </c>
      <c r="C58" s="8" t="s">
        <v>334</v>
      </c>
      <c r="D58" s="8" t="s">
        <v>315</v>
      </c>
      <c r="E58" s="8"/>
      <c r="F58" s="8"/>
      <c r="G58" s="8"/>
      <c r="H58" s="8"/>
      <c r="I58" s="8"/>
      <c r="J58" s="8"/>
    </row>
    <row r="59" spans="1:10" s="32" customFormat="1" ht="12.75">
      <c r="A59" s="92">
        <v>34973</v>
      </c>
      <c r="B59" s="92" t="s">
        <v>317</v>
      </c>
      <c r="C59" s="8">
        <f>Statistics!H17/1000</f>
        <v>719.855</v>
      </c>
      <c r="D59" s="8"/>
      <c r="E59" s="8"/>
      <c r="F59" s="8"/>
      <c r="G59" s="8"/>
      <c r="H59" s="8"/>
      <c r="I59" s="8"/>
      <c r="J59" s="8"/>
    </row>
    <row r="60" spans="1:10" s="32" customFormat="1" ht="12.75">
      <c r="A60" s="92">
        <v>35339</v>
      </c>
      <c r="B60" s="92" t="s">
        <v>318</v>
      </c>
      <c r="C60" s="8">
        <f>Statistics!H74/1000</f>
        <v>1284.83</v>
      </c>
      <c r="D60" s="8"/>
      <c r="E60" s="8"/>
      <c r="F60" s="8"/>
      <c r="G60" s="8"/>
      <c r="H60" s="8"/>
      <c r="I60" s="8"/>
      <c r="J60" s="8"/>
    </row>
    <row r="61" spans="1:10" s="32" customFormat="1" ht="12.75">
      <c r="A61" s="92">
        <v>35704</v>
      </c>
      <c r="B61" s="92" t="s">
        <v>319</v>
      </c>
      <c r="C61" s="8">
        <f>Statistics!H131/1000</f>
        <v>1913.681</v>
      </c>
      <c r="D61" s="8"/>
      <c r="E61" s="8"/>
      <c r="F61" s="8"/>
      <c r="G61" s="8"/>
      <c r="H61" s="8"/>
      <c r="I61" s="8"/>
      <c r="J61" s="8"/>
    </row>
    <row r="62" spans="1:10" s="32" customFormat="1" ht="12.75">
      <c r="A62" s="92">
        <v>36069</v>
      </c>
      <c r="B62" s="92" t="s">
        <v>320</v>
      </c>
      <c r="C62" s="8">
        <f>Statistics!H188/1000</f>
        <v>2560.328</v>
      </c>
      <c r="D62" s="8"/>
      <c r="E62" s="8"/>
      <c r="F62" s="8"/>
      <c r="G62" s="8"/>
      <c r="H62" s="8"/>
      <c r="I62" s="8"/>
      <c r="J62" s="8"/>
    </row>
    <row r="63" spans="1:10" s="32" customFormat="1" ht="12.75">
      <c r="A63" s="92">
        <v>36434</v>
      </c>
      <c r="B63" s="92" t="s">
        <v>321</v>
      </c>
      <c r="C63" s="8">
        <f>Statistics!H245/1000</f>
        <v>3304.953</v>
      </c>
      <c r="D63" s="8"/>
      <c r="E63" s="8"/>
      <c r="F63" s="8"/>
      <c r="G63" s="8"/>
      <c r="H63" s="8"/>
      <c r="I63" s="8"/>
      <c r="J63" s="8"/>
    </row>
    <row r="64" spans="1:10" s="32" customFormat="1" ht="12.75">
      <c r="A64" s="92">
        <v>36800</v>
      </c>
      <c r="B64" s="92" t="s">
        <v>528</v>
      </c>
      <c r="C64" s="8">
        <f>Statistics!H306/1000</f>
        <v>4256.3</v>
      </c>
      <c r="D64" s="8"/>
      <c r="E64" s="8"/>
      <c r="F64" s="8"/>
      <c r="G64" s="8"/>
      <c r="H64" s="8"/>
      <c r="I64" s="8"/>
      <c r="J64" s="8"/>
    </row>
    <row r="65" spans="1:10" s="32" customFormat="1" ht="12.75">
      <c r="A65" s="92">
        <v>37165</v>
      </c>
      <c r="B65" s="92" t="s">
        <v>555</v>
      </c>
      <c r="C65" s="8">
        <f>Statistics!H367/1000</f>
        <v>4954.794</v>
      </c>
      <c r="D65" s="8"/>
      <c r="E65" s="8"/>
      <c r="F65" s="8"/>
      <c r="G65" s="8"/>
      <c r="H65" s="8"/>
      <c r="I65" s="8"/>
      <c r="J65" s="8"/>
    </row>
    <row r="66" spans="1:10" s="32" customFormat="1" ht="12.75">
      <c r="A66" s="92">
        <v>37530</v>
      </c>
      <c r="B66" s="92" t="s">
        <v>575</v>
      </c>
      <c r="C66" s="8">
        <f>Statistics!K428/1000</f>
        <v>5235.385</v>
      </c>
      <c r="D66" s="8"/>
      <c r="E66" s="8"/>
      <c r="F66" s="8"/>
      <c r="G66" s="8"/>
      <c r="H66" s="8"/>
      <c r="I66" s="8"/>
      <c r="J66" s="8"/>
    </row>
    <row r="67" spans="1:10" s="32" customFormat="1" ht="12.75">
      <c r="A67" s="92">
        <v>37895</v>
      </c>
      <c r="B67" s="91" t="s">
        <v>117</v>
      </c>
      <c r="C67" s="8">
        <v>8992.377</v>
      </c>
      <c r="D67" s="8"/>
      <c r="E67" s="8"/>
      <c r="F67" s="8"/>
      <c r="G67" s="8"/>
      <c r="H67" s="8"/>
      <c r="I67" s="8"/>
      <c r="J67" s="8"/>
    </row>
    <row r="68" spans="1:10" s="32" customFormat="1" ht="12.75">
      <c r="A68" s="93">
        <v>38261</v>
      </c>
      <c r="B68" s="9" t="s">
        <v>652</v>
      </c>
      <c r="C68" s="8">
        <f>Statistics!H550/1000</f>
        <v>25195.655</v>
      </c>
      <c r="D68" s="8"/>
      <c r="E68" s="8"/>
      <c r="F68" s="8"/>
      <c r="G68" s="8"/>
      <c r="H68" s="8"/>
      <c r="I68" s="8"/>
      <c r="J68" s="8"/>
    </row>
    <row r="69" spans="1:10" s="32" customFormat="1" ht="12.75">
      <c r="A69" s="92">
        <v>38630</v>
      </c>
      <c r="B69" s="8" t="s">
        <v>651</v>
      </c>
      <c r="C69" s="8"/>
      <c r="D69" s="8">
        <f>1.05*C68</f>
        <v>26455.43775</v>
      </c>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335</v>
      </c>
      <c r="B74" s="90"/>
      <c r="C74" s="90"/>
      <c r="D74" s="90"/>
      <c r="E74" s="90"/>
      <c r="F74" s="90"/>
      <c r="G74" s="90"/>
      <c r="H74" s="90"/>
      <c r="I74" s="90"/>
    </row>
    <row r="75" spans="1:9" s="32" customFormat="1" ht="12.75">
      <c r="A75" s="91" t="s">
        <v>336</v>
      </c>
      <c r="B75" s="8"/>
      <c r="C75" s="8"/>
      <c r="D75" s="8"/>
      <c r="E75" s="8"/>
      <c r="F75" s="8"/>
      <c r="G75" s="8"/>
      <c r="H75" s="8"/>
      <c r="I75" s="8"/>
    </row>
    <row r="76" spans="1:11" s="32" customFormat="1" ht="12.75">
      <c r="A76" s="91"/>
      <c r="B76" s="8" t="s">
        <v>228</v>
      </c>
      <c r="C76" s="8" t="s">
        <v>229</v>
      </c>
      <c r="D76" s="8" t="s">
        <v>230</v>
      </c>
      <c r="E76" s="8" t="s">
        <v>134</v>
      </c>
      <c r="F76" s="8" t="s">
        <v>337</v>
      </c>
      <c r="G76" s="8" t="s">
        <v>234</v>
      </c>
      <c r="H76" s="8" t="s">
        <v>235</v>
      </c>
      <c r="I76" s="32" t="s">
        <v>328</v>
      </c>
      <c r="J76" s="32" t="s">
        <v>315</v>
      </c>
      <c r="K76" s="32" t="s">
        <v>329</v>
      </c>
    </row>
    <row r="77" spans="1:10" s="32" customFormat="1" ht="12.75">
      <c r="A77" s="92" t="s">
        <v>317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318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319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320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321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528</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555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575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586</v>
      </c>
    </row>
    <row r="85" spans="1:12" s="32" customFormat="1" ht="12.75">
      <c r="A85" s="91" t="s">
        <v>117</v>
      </c>
      <c r="B85" s="8">
        <f>Statistics!A493</f>
        <v>6430</v>
      </c>
      <c r="C85" s="8">
        <f>Statistics!B493</f>
        <v>23261</v>
      </c>
      <c r="D85" s="8">
        <f>Statistics!C493</f>
        <v>96136</v>
      </c>
      <c r="E85" s="8">
        <f>Statistics!D493</f>
        <v>2342</v>
      </c>
      <c r="F85" s="8">
        <f>Statistics!E493</f>
        <v>7112</v>
      </c>
      <c r="G85" s="8">
        <f>Statistics!F493</f>
        <v>74013</v>
      </c>
      <c r="H85" s="8">
        <f>Statistics!G493</f>
        <v>4927</v>
      </c>
      <c r="I85" s="96">
        <f>SUM(B85:H85)</f>
        <v>214221</v>
      </c>
      <c r="J85" s="96"/>
      <c r="K85" s="8">
        <v>1218</v>
      </c>
      <c r="L85" s="32" t="s">
        <v>90</v>
      </c>
    </row>
    <row r="86" spans="1:11" s="32" customFormat="1" ht="12.75">
      <c r="A86" s="9" t="s">
        <v>652</v>
      </c>
      <c r="B86" s="8">
        <f>a!K209</f>
        <v>5798</v>
      </c>
      <c r="C86" s="8">
        <f>a!K210</f>
        <v>15776</v>
      </c>
      <c r="D86" s="8">
        <f>a!K211</f>
        <v>75148</v>
      </c>
      <c r="E86" s="8">
        <f>a!K212</f>
        <v>1849</v>
      </c>
      <c r="F86" s="8">
        <f>a!K213</f>
        <v>3637</v>
      </c>
      <c r="G86" s="8">
        <f>a!K215</f>
        <v>58331</v>
      </c>
      <c r="H86" s="8">
        <f>a!K216</f>
        <v>25976</v>
      </c>
      <c r="I86" s="96">
        <f>SUM(B86:H86)</f>
        <v>186515</v>
      </c>
      <c r="J86" s="96"/>
      <c r="K86" s="8">
        <f>a!K9</f>
        <v>6340</v>
      </c>
    </row>
    <row r="87" spans="1:10" s="32" customFormat="1" ht="12.75">
      <c r="A87" s="92" t="s">
        <v>651</v>
      </c>
      <c r="B87" s="8">
        <f>1.05*B86</f>
        <v>6087.900000000001</v>
      </c>
      <c r="C87" s="8">
        <f aca="true" t="shared" si="1" ref="C87:I87">1.05*C86</f>
        <v>16564.8</v>
      </c>
      <c r="D87" s="8">
        <f t="shared" si="1"/>
        <v>78905.40000000001</v>
      </c>
      <c r="E87" s="8">
        <f t="shared" si="1"/>
        <v>1941.45</v>
      </c>
      <c r="F87" s="8">
        <f t="shared" si="1"/>
        <v>3818.8500000000004</v>
      </c>
      <c r="G87" s="8">
        <f t="shared" si="1"/>
        <v>61247.55</v>
      </c>
      <c r="H87" s="8">
        <f t="shared" si="1"/>
        <v>27274.800000000003</v>
      </c>
      <c r="I87" s="8">
        <f t="shared" si="1"/>
        <v>195840.75</v>
      </c>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338</v>
      </c>
      <c r="B93" s="90"/>
      <c r="C93" s="90"/>
      <c r="D93" s="90"/>
      <c r="E93" s="90"/>
      <c r="F93" s="90"/>
      <c r="G93" s="90"/>
      <c r="H93" s="90"/>
      <c r="I93" s="90"/>
      <c r="J93" s="8"/>
    </row>
    <row r="94" spans="1:10" s="32" customFormat="1" ht="12.75">
      <c r="A94" s="91" t="s">
        <v>339</v>
      </c>
      <c r="B94" s="8"/>
      <c r="C94" s="8"/>
      <c r="D94" s="8"/>
      <c r="E94" s="8"/>
      <c r="F94" s="8"/>
      <c r="G94" s="8"/>
      <c r="H94" s="8"/>
      <c r="I94" s="8"/>
      <c r="J94" s="8"/>
    </row>
    <row r="95" spans="1:10" s="32" customFormat="1" ht="12.75">
      <c r="A95" s="91"/>
      <c r="B95" s="8" t="s">
        <v>340</v>
      </c>
      <c r="C95" s="8" t="s">
        <v>341</v>
      </c>
      <c r="D95" s="8" t="s">
        <v>342</v>
      </c>
      <c r="E95" s="8" t="s">
        <v>343</v>
      </c>
      <c r="F95" s="8" t="s">
        <v>344</v>
      </c>
      <c r="G95" s="8" t="s">
        <v>234</v>
      </c>
      <c r="H95" s="8" t="s">
        <v>235</v>
      </c>
      <c r="I95" s="96" t="s">
        <v>345</v>
      </c>
      <c r="J95" s="8" t="s">
        <v>315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346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347</v>
      </c>
      <c r="B109" s="90"/>
      <c r="C109" s="90"/>
      <c r="D109" s="90"/>
      <c r="E109" s="90"/>
      <c r="F109" s="90"/>
      <c r="G109" s="90"/>
      <c r="H109" s="90"/>
      <c r="I109" s="90"/>
      <c r="J109" s="90"/>
      <c r="K109" s="90"/>
    </row>
    <row r="110" spans="1:11" s="32" customFormat="1" ht="12.75">
      <c r="A110" s="91" t="s">
        <v>353</v>
      </c>
      <c r="B110" s="8"/>
      <c r="C110" s="8"/>
      <c r="D110" s="8"/>
      <c r="E110" s="8"/>
      <c r="F110" s="8"/>
      <c r="G110" s="8"/>
      <c r="H110" s="8"/>
      <c r="I110" s="8"/>
      <c r="J110" s="8"/>
      <c r="K110" s="8"/>
    </row>
    <row r="111" spans="1:11" s="32" customFormat="1" ht="12.75">
      <c r="A111" s="91"/>
      <c r="B111" s="8" t="s">
        <v>406</v>
      </c>
      <c r="C111" s="8" t="s">
        <v>383</v>
      </c>
      <c r="D111" s="8" t="s">
        <v>407</v>
      </c>
      <c r="E111" s="8" t="s">
        <v>408</v>
      </c>
      <c r="F111" s="8" t="s">
        <v>384</v>
      </c>
      <c r="G111" s="8" t="s">
        <v>409</v>
      </c>
      <c r="H111" s="8" t="s">
        <v>410</v>
      </c>
      <c r="I111" s="8" t="s">
        <v>411</v>
      </c>
      <c r="J111" s="98" t="s">
        <v>236</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346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354</v>
      </c>
    </row>
    <row r="126" spans="1:10" s="32" customFormat="1" ht="12.75">
      <c r="A126" s="89" t="s">
        <v>355</v>
      </c>
      <c r="B126" s="90"/>
      <c r="C126" s="90"/>
      <c r="D126" s="90"/>
      <c r="E126" s="90"/>
      <c r="F126" s="90"/>
      <c r="G126" s="90"/>
      <c r="H126" s="90"/>
      <c r="I126" s="90"/>
      <c r="J126" s="101"/>
    </row>
    <row r="127" spans="1:10" s="32" customFormat="1" ht="12.75">
      <c r="A127" s="91"/>
      <c r="B127" s="8" t="s">
        <v>356</v>
      </c>
      <c r="C127" s="8" t="s">
        <v>357</v>
      </c>
      <c r="D127" s="8" t="s">
        <v>358</v>
      </c>
      <c r="E127" s="8" t="s">
        <v>359</v>
      </c>
      <c r="F127" s="8" t="s">
        <v>360</v>
      </c>
      <c r="G127" s="8" t="s">
        <v>361</v>
      </c>
      <c r="H127" s="8" t="s">
        <v>362</v>
      </c>
      <c r="I127" s="8" t="s">
        <v>363</v>
      </c>
      <c r="J127" s="102" t="s">
        <v>236</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346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364</v>
      </c>
    </row>
    <row r="142" spans="1:10" s="32" customFormat="1" ht="12.75">
      <c r="A142" s="89" t="s">
        <v>365</v>
      </c>
      <c r="B142" s="90"/>
      <c r="C142" s="90"/>
      <c r="D142" s="90"/>
      <c r="E142" s="90"/>
      <c r="F142" s="90"/>
      <c r="G142" s="90"/>
      <c r="H142" s="90"/>
      <c r="I142" s="90"/>
      <c r="J142" s="101"/>
    </row>
    <row r="143" spans="1:10" s="32" customFormat="1" ht="12.75">
      <c r="A143" s="91"/>
      <c r="B143" s="8" t="s">
        <v>356</v>
      </c>
      <c r="C143" s="8" t="s">
        <v>357</v>
      </c>
      <c r="D143" s="8" t="s">
        <v>358</v>
      </c>
      <c r="E143" s="8" t="s">
        <v>359</v>
      </c>
      <c r="F143" s="8" t="s">
        <v>360</v>
      </c>
      <c r="G143" s="8" t="s">
        <v>361</v>
      </c>
      <c r="H143" s="8" t="s">
        <v>362</v>
      </c>
      <c r="I143" s="8" t="s">
        <v>363</v>
      </c>
      <c r="J143" s="102" t="s">
        <v>236</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346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366</v>
      </c>
      <c r="B157" s="90"/>
      <c r="C157" s="90"/>
      <c r="D157" s="90"/>
      <c r="E157" s="90"/>
      <c r="F157" s="90"/>
      <c r="G157" s="90"/>
      <c r="H157" s="90"/>
      <c r="I157" s="90"/>
      <c r="J157" s="90"/>
    </row>
    <row r="158" spans="1:10" s="32" customFormat="1" ht="12.75">
      <c r="A158" s="91" t="s">
        <v>367</v>
      </c>
      <c r="B158" s="8"/>
      <c r="C158" s="8"/>
      <c r="D158" s="8"/>
      <c r="E158" s="8"/>
      <c r="F158" s="8"/>
      <c r="G158" s="8"/>
      <c r="H158" s="8"/>
      <c r="I158" s="8"/>
      <c r="J158" s="8"/>
    </row>
    <row r="159" spans="1:11" s="32" customFormat="1" ht="12.75">
      <c r="A159" s="91"/>
      <c r="B159" s="8" t="s">
        <v>228</v>
      </c>
      <c r="C159" s="8" t="s">
        <v>229</v>
      </c>
      <c r="D159" s="8" t="s">
        <v>230</v>
      </c>
      <c r="E159" s="8" t="s">
        <v>231</v>
      </c>
      <c r="F159" s="8" t="s">
        <v>337</v>
      </c>
      <c r="G159" s="8" t="s">
        <v>234</v>
      </c>
      <c r="H159" s="8" t="s">
        <v>235</v>
      </c>
      <c r="I159" s="32" t="s">
        <v>328</v>
      </c>
      <c r="J159" s="32" t="s">
        <v>315</v>
      </c>
      <c r="K159" s="32" t="s">
        <v>316</v>
      </c>
    </row>
    <row r="160" spans="1:10" s="32" customFormat="1" ht="12.75">
      <c r="A160" s="92" t="s">
        <v>317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318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319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320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321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528</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555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325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527</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556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368</v>
      </c>
      <c r="B176" s="81"/>
      <c r="C176" s="81"/>
      <c r="D176" s="81"/>
      <c r="E176" s="81"/>
      <c r="F176" s="81"/>
      <c r="G176" s="81"/>
      <c r="H176" s="81"/>
      <c r="I176" s="81"/>
      <c r="J176" s="81"/>
    </row>
    <row r="177" spans="1:9" ht="12.75">
      <c r="A177" s="82" t="s">
        <v>369</v>
      </c>
      <c r="B177" s="79"/>
      <c r="C177" s="79"/>
      <c r="D177" s="79"/>
      <c r="E177" s="79"/>
      <c r="F177" s="79"/>
      <c r="G177" s="79"/>
      <c r="H177" s="79"/>
      <c r="I177" s="79"/>
    </row>
    <row r="178" spans="1:10" ht="12.75">
      <c r="A178" s="82"/>
      <c r="B178" s="79" t="s">
        <v>228</v>
      </c>
      <c r="C178" s="79" t="s">
        <v>229</v>
      </c>
      <c r="D178" s="79" t="s">
        <v>230</v>
      </c>
      <c r="E178" s="79" t="s">
        <v>231</v>
      </c>
      <c r="F178" s="79" t="s">
        <v>337</v>
      </c>
      <c r="G178" s="79" t="s">
        <v>234</v>
      </c>
      <c r="H178" s="79" t="s">
        <v>235</v>
      </c>
      <c r="I178" s="28" t="s">
        <v>328</v>
      </c>
      <c r="J178" s="28" t="s">
        <v>315</v>
      </c>
    </row>
    <row r="179" spans="1:9" ht="12.75">
      <c r="A179" s="83" t="s">
        <v>317</v>
      </c>
      <c r="B179" s="79">
        <v>1181</v>
      </c>
      <c r="C179" s="79">
        <v>3050</v>
      </c>
      <c r="D179" s="79">
        <v>5157</v>
      </c>
      <c r="E179" s="79">
        <v>263</v>
      </c>
      <c r="F179" s="79">
        <v>115</v>
      </c>
      <c r="G179" s="79">
        <v>3846</v>
      </c>
      <c r="H179" s="79">
        <v>3716</v>
      </c>
      <c r="I179" s="87">
        <v>17328</v>
      </c>
    </row>
    <row r="180" spans="1:9" ht="12.75">
      <c r="A180" s="83" t="s">
        <v>318</v>
      </c>
      <c r="B180" s="79">
        <v>3147</v>
      </c>
      <c r="C180" s="79">
        <v>10349</v>
      </c>
      <c r="D180" s="79">
        <v>26832</v>
      </c>
      <c r="E180" s="79">
        <v>798</v>
      </c>
      <c r="F180" s="79">
        <v>396</v>
      </c>
      <c r="G180" s="79">
        <v>18096</v>
      </c>
      <c r="H180" s="79">
        <v>18222</v>
      </c>
      <c r="I180" s="87">
        <v>77840</v>
      </c>
    </row>
    <row r="181" spans="1:9" ht="12.75">
      <c r="A181" s="83" t="s">
        <v>319</v>
      </c>
      <c r="B181" s="79">
        <v>3506</v>
      </c>
      <c r="C181" s="79">
        <v>12049</v>
      </c>
      <c r="D181" s="79">
        <v>30154</v>
      </c>
      <c r="E181" s="79">
        <v>891</v>
      </c>
      <c r="F181" s="79">
        <v>532</v>
      </c>
      <c r="G181" s="79">
        <v>24405</v>
      </c>
      <c r="H181" s="79">
        <v>24686</v>
      </c>
      <c r="I181" s="87">
        <v>96223</v>
      </c>
    </row>
    <row r="182" spans="1:9" ht="12.75">
      <c r="A182" s="83" t="s">
        <v>320</v>
      </c>
      <c r="B182" s="79">
        <v>2426</v>
      </c>
      <c r="C182" s="79">
        <v>9553</v>
      </c>
      <c r="D182" s="79">
        <v>21947</v>
      </c>
      <c r="E182" s="79">
        <v>603</v>
      </c>
      <c r="F182" s="79">
        <v>444</v>
      </c>
      <c r="G182" s="79">
        <v>14695</v>
      </c>
      <c r="H182" s="79">
        <v>23337</v>
      </c>
      <c r="I182" s="87">
        <v>73005</v>
      </c>
    </row>
    <row r="183" spans="1:9" ht="12.75">
      <c r="A183" s="83" t="s">
        <v>321</v>
      </c>
      <c r="B183" s="79">
        <v>2114</v>
      </c>
      <c r="C183" s="79">
        <v>8906</v>
      </c>
      <c r="D183" s="79">
        <v>22771</v>
      </c>
      <c r="E183" s="79">
        <v>634</v>
      </c>
      <c r="F183" s="79">
        <v>451</v>
      </c>
      <c r="G183" s="79">
        <v>14130</v>
      </c>
      <c r="H183" s="79">
        <v>26511</v>
      </c>
      <c r="I183" s="87">
        <v>75517</v>
      </c>
    </row>
    <row r="184" spans="1:9" ht="12.75">
      <c r="A184" s="83" t="s">
        <v>528</v>
      </c>
      <c r="B184" s="79">
        <v>1693</v>
      </c>
      <c r="C184" s="79">
        <v>8221</v>
      </c>
      <c r="D184" s="79">
        <v>25663</v>
      </c>
      <c r="E184" s="79">
        <v>597</v>
      </c>
      <c r="F184" s="79">
        <v>436</v>
      </c>
      <c r="G184" s="79">
        <v>12978</v>
      </c>
      <c r="H184" s="79">
        <v>33860</v>
      </c>
      <c r="I184" s="87">
        <v>83448</v>
      </c>
    </row>
    <row r="185" spans="1:9" ht="12.75">
      <c r="A185" s="83" t="s">
        <v>555</v>
      </c>
      <c r="B185" s="79">
        <v>2630</v>
      </c>
      <c r="C185" s="79">
        <v>16350</v>
      </c>
      <c r="D185" s="79">
        <v>72471</v>
      </c>
      <c r="E185" s="79">
        <v>1216</v>
      </c>
      <c r="F185" s="79">
        <v>831</v>
      </c>
      <c r="G185" s="79">
        <v>33787</v>
      </c>
      <c r="H185" s="79">
        <v>58580</v>
      </c>
      <c r="I185" s="87">
        <v>185865</v>
      </c>
    </row>
    <row r="186" spans="1:10" ht="12.75">
      <c r="A186" s="83" t="s">
        <v>325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527</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556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370</v>
      </c>
      <c r="B195" s="94"/>
      <c r="C195" s="94"/>
      <c r="D195" s="94"/>
      <c r="E195" s="94"/>
      <c r="F195" s="94"/>
      <c r="G195" s="94"/>
      <c r="H195" s="94"/>
      <c r="I195" s="94"/>
      <c r="J195" s="94"/>
    </row>
    <row r="196" s="32" customFormat="1" ht="12.75">
      <c r="A196" s="32" t="s">
        <v>371</v>
      </c>
    </row>
    <row r="197" spans="2:11" s="32" customFormat="1" ht="12.75">
      <c r="B197" s="32" t="s">
        <v>340</v>
      </c>
      <c r="C197" s="32" t="s">
        <v>372</v>
      </c>
      <c r="D197" s="32" t="s">
        <v>373</v>
      </c>
      <c r="E197" s="32" t="s">
        <v>135</v>
      </c>
      <c r="F197" s="32" t="s">
        <v>375</v>
      </c>
      <c r="G197" s="32" t="s">
        <v>376</v>
      </c>
      <c r="H197" s="32" t="s">
        <v>377</v>
      </c>
      <c r="I197" s="32" t="s">
        <v>557</v>
      </c>
      <c r="J197" s="32" t="s">
        <v>315</v>
      </c>
      <c r="K197" s="32" t="s">
        <v>316</v>
      </c>
    </row>
    <row r="198" spans="1:9" s="32" customFormat="1" ht="12.75">
      <c r="A198" s="92" t="s">
        <v>317</v>
      </c>
      <c r="B198" s="32">
        <v>0</v>
      </c>
      <c r="C198" s="32">
        <v>0</v>
      </c>
      <c r="D198" s="32">
        <v>0</v>
      </c>
      <c r="E198" s="32">
        <v>0</v>
      </c>
      <c r="F198" s="32">
        <v>0</v>
      </c>
      <c r="G198" s="32">
        <v>0</v>
      </c>
      <c r="H198" s="32">
        <v>0</v>
      </c>
      <c r="I198" s="91">
        <v>0</v>
      </c>
    </row>
    <row r="199" spans="1:10" s="32" customFormat="1" ht="12.75">
      <c r="A199" s="92" t="s">
        <v>318</v>
      </c>
      <c r="B199" s="32">
        <v>0</v>
      </c>
      <c r="C199" s="32">
        <v>0</v>
      </c>
      <c r="D199" s="32">
        <v>0</v>
      </c>
      <c r="E199" s="32">
        <v>0</v>
      </c>
      <c r="F199" s="32">
        <v>0</v>
      </c>
      <c r="G199" s="32">
        <v>0</v>
      </c>
      <c r="H199" s="32">
        <v>0</v>
      </c>
      <c r="I199" s="91">
        <v>0</v>
      </c>
      <c r="J199" s="32" t="s">
        <v>558</v>
      </c>
    </row>
    <row r="200" spans="1:9" s="32" customFormat="1" ht="12.75">
      <c r="A200" s="92" t="s">
        <v>319</v>
      </c>
      <c r="B200" s="32">
        <v>0</v>
      </c>
      <c r="C200" s="32">
        <v>0</v>
      </c>
      <c r="D200" s="32">
        <v>0</v>
      </c>
      <c r="E200" s="32">
        <v>0</v>
      </c>
      <c r="F200" s="32">
        <v>0</v>
      </c>
      <c r="G200" s="32">
        <v>0</v>
      </c>
      <c r="H200" s="32">
        <v>0</v>
      </c>
      <c r="I200" s="91">
        <v>0</v>
      </c>
    </row>
    <row r="201" spans="1:12" s="32" customFormat="1" ht="12.75">
      <c r="A201" s="92" t="s">
        <v>320</v>
      </c>
      <c r="B201" s="32">
        <v>0</v>
      </c>
      <c r="C201" s="32">
        <v>0</v>
      </c>
      <c r="D201" s="32">
        <v>0</v>
      </c>
      <c r="E201" s="32">
        <v>0</v>
      </c>
      <c r="F201" s="32">
        <v>0</v>
      </c>
      <c r="G201" s="32">
        <v>0</v>
      </c>
      <c r="H201" s="32">
        <v>0</v>
      </c>
      <c r="I201" s="91">
        <v>0</v>
      </c>
      <c r="L201" s="32" t="s">
        <v>593</v>
      </c>
    </row>
    <row r="202" spans="1:12" s="32" customFormat="1" ht="12.75">
      <c r="A202" s="92" t="s">
        <v>321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528</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555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575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592</v>
      </c>
      <c r="L205" s="40">
        <f t="shared" si="6"/>
        <v>95596</v>
      </c>
    </row>
    <row r="206" spans="1:12" s="32" customFormat="1" ht="12.75">
      <c r="A206" s="91" t="s">
        <v>117</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40">
        <f>Statistics!H533</f>
        <v>82112</v>
      </c>
      <c r="J206" s="96" t="s">
        <v>592</v>
      </c>
      <c r="L206" s="40">
        <f t="shared" si="6"/>
        <v>82112</v>
      </c>
    </row>
    <row r="207" spans="1:12" s="32" customFormat="1" ht="12.75">
      <c r="A207" s="9" t="s">
        <v>652</v>
      </c>
      <c r="B207" s="40">
        <f>Statistics!A594</f>
        <v>4300</v>
      </c>
      <c r="C207" s="40">
        <f>Statistics!B594</f>
        <v>9346</v>
      </c>
      <c r="D207" s="40">
        <f>Statistics!C594</f>
        <v>24190</v>
      </c>
      <c r="E207" s="40">
        <f>Statistics!D594</f>
        <v>1251</v>
      </c>
      <c r="F207" s="40">
        <f>Statistics!E594</f>
        <v>2468</v>
      </c>
      <c r="G207" s="40">
        <f>Statistics!F594</f>
        <v>26261</v>
      </c>
      <c r="H207" s="40">
        <f>Statistics!G594</f>
        <v>6159</v>
      </c>
      <c r="I207" s="96">
        <f>Statistics!H594</f>
        <v>73975</v>
      </c>
      <c r="J207" s="96"/>
      <c r="L207" s="40">
        <f t="shared" si="6"/>
        <v>73975</v>
      </c>
    </row>
    <row r="208" spans="1:10" s="32" customFormat="1" ht="12.75">
      <c r="A208" s="9" t="s">
        <v>651</v>
      </c>
      <c r="B208" s="40">
        <f aca="true" t="shared" si="7" ref="B208:H208">0.92*B207</f>
        <v>3956</v>
      </c>
      <c r="C208" s="40">
        <f t="shared" si="7"/>
        <v>8598.32</v>
      </c>
      <c r="D208" s="40">
        <f t="shared" si="7"/>
        <v>22254.8</v>
      </c>
      <c r="E208" s="40">
        <f t="shared" si="7"/>
        <v>1150.92</v>
      </c>
      <c r="F208" s="40">
        <f t="shared" si="7"/>
        <v>2270.56</v>
      </c>
      <c r="G208" s="40">
        <f t="shared" si="7"/>
        <v>24160.120000000003</v>
      </c>
      <c r="H208" s="40">
        <f t="shared" si="7"/>
        <v>5666.280000000001</v>
      </c>
      <c r="I208" s="96"/>
      <c r="J208" s="96">
        <f>0.92*I207</f>
        <v>68057</v>
      </c>
    </row>
    <row r="209" s="32" customFormat="1" ht="13.5" thickBot="1"/>
    <row r="210" spans="1:6" s="32" customFormat="1" ht="12.75">
      <c r="A210" s="89" t="s">
        <v>533</v>
      </c>
      <c r="B210" s="90"/>
      <c r="C210" s="90"/>
      <c r="D210" s="90"/>
      <c r="E210" s="90"/>
      <c r="F210" s="90"/>
    </row>
    <row r="211" spans="1:10" s="32" customFormat="1" ht="12.75">
      <c r="A211" s="91"/>
      <c r="B211" s="32" t="s">
        <v>340</v>
      </c>
      <c r="C211" s="32" t="s">
        <v>372</v>
      </c>
      <c r="D211" s="32" t="s">
        <v>373</v>
      </c>
      <c r="E211" s="32" t="s">
        <v>135</v>
      </c>
      <c r="F211" s="32" t="s">
        <v>375</v>
      </c>
      <c r="G211" s="32" t="s">
        <v>376</v>
      </c>
      <c r="H211" s="32" t="s">
        <v>377</v>
      </c>
      <c r="I211" s="32" t="s">
        <v>236</v>
      </c>
      <c r="J211" s="166"/>
    </row>
    <row r="212" spans="1:10" s="32" customFormat="1" ht="12.75">
      <c r="A212" s="91" t="s">
        <v>322</v>
      </c>
      <c r="B212" s="40">
        <v>16727</v>
      </c>
      <c r="C212" s="40">
        <v>130553</v>
      </c>
      <c r="D212" s="40">
        <v>592108</v>
      </c>
      <c r="E212" s="32">
        <v>7968</v>
      </c>
      <c r="F212" s="32">
        <v>5045</v>
      </c>
      <c r="G212" s="40">
        <f>SUM(G202:G210)</f>
        <v>138417.12</v>
      </c>
      <c r="H212" s="40">
        <v>833486</v>
      </c>
      <c r="I212" s="40">
        <f>SUM(B212:H212)</f>
        <v>1724304.12</v>
      </c>
      <c r="J212" s="40"/>
    </row>
    <row r="213" spans="1:6" ht="12.75">
      <c r="A213" s="83"/>
      <c r="B213" s="27"/>
      <c r="C213" s="27"/>
      <c r="E213" s="79"/>
      <c r="F213" s="79"/>
    </row>
    <row r="214" spans="1:9" s="32" customFormat="1" ht="12.75">
      <c r="A214" s="92" t="s">
        <v>325</v>
      </c>
      <c r="B214" s="40">
        <v>27428</v>
      </c>
      <c r="C214" s="40">
        <v>161922</v>
      </c>
      <c r="D214" s="32">
        <v>798146</v>
      </c>
      <c r="E214" s="8">
        <v>12860</v>
      </c>
      <c r="F214" s="8">
        <v>7457</v>
      </c>
      <c r="G214" s="32">
        <v>426006</v>
      </c>
      <c r="H214" s="32">
        <v>842874</v>
      </c>
      <c r="I214" s="40">
        <f>SUM(B214:H214)</f>
        <v>2276693</v>
      </c>
    </row>
    <row r="215" spans="1:9" s="166" customFormat="1" ht="12.75">
      <c r="A215" s="192" t="s">
        <v>527</v>
      </c>
      <c r="B215" s="173">
        <v>47740</v>
      </c>
      <c r="C215" s="173">
        <v>211088</v>
      </c>
      <c r="D215" s="193">
        <v>1147412</v>
      </c>
      <c r="E215" s="193">
        <v>18854</v>
      </c>
      <c r="F215" s="193">
        <v>97118</v>
      </c>
      <c r="G215" s="166">
        <v>795761</v>
      </c>
      <c r="H215" s="166">
        <v>79804</v>
      </c>
      <c r="I215" s="40">
        <f>SUM(B215:H215)</f>
        <v>2397777</v>
      </c>
    </row>
    <row r="216" spans="1:9" ht="12.75">
      <c r="A216" s="192" t="s">
        <v>556</v>
      </c>
      <c r="B216" s="173">
        <f>a!K264</f>
        <v>29072</v>
      </c>
      <c r="C216" s="233">
        <f>a!K265</f>
        <v>131317</v>
      </c>
      <c r="D216" s="193">
        <f>a!K266</f>
        <v>709452</v>
      </c>
      <c r="E216" s="193">
        <f>a!K267</f>
        <v>12780</v>
      </c>
      <c r="F216" s="193">
        <f>a!K268</f>
        <v>30171</v>
      </c>
      <c r="G216" s="173">
        <f>a!K270</f>
        <v>442777</v>
      </c>
      <c r="H216" s="173">
        <f>a!K271</f>
        <v>1090300</v>
      </c>
      <c r="I216" s="173">
        <f>a!K272</f>
        <v>2445867</v>
      </c>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34"/>
  </sheetPr>
  <dimension ref="A1:O348"/>
  <sheetViews>
    <sheetView zoomScale="75" zoomScaleNormal="75" workbookViewId="0" topLeftCell="A1">
      <pane ySplit="1" topLeftCell="BM216" activePane="bottomLeft" state="frozen"/>
      <selection pane="topLeft" activeCell="E198" sqref="E198"/>
      <selection pane="bottomLeft" activeCell="C253" sqref="C253"/>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5" width="14.57421875" style="1" customWidth="1"/>
    <col min="6"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customWidth="1"/>
  </cols>
  <sheetData>
    <row r="1" spans="1:11" s="32" customFormat="1" ht="12.75">
      <c r="A1" s="40" t="s">
        <v>180</v>
      </c>
      <c r="B1" s="40" t="s">
        <v>181</v>
      </c>
      <c r="C1" s="40" t="s">
        <v>182</v>
      </c>
      <c r="D1" s="40" t="s">
        <v>183</v>
      </c>
      <c r="E1" s="40" t="s">
        <v>184</v>
      </c>
      <c r="F1" s="40" t="s">
        <v>185</v>
      </c>
      <c r="G1" s="40" t="s">
        <v>186</v>
      </c>
      <c r="H1" s="40" t="s">
        <v>188</v>
      </c>
      <c r="I1" s="40" t="s">
        <v>189</v>
      </c>
      <c r="J1" s="40" t="s">
        <v>190</v>
      </c>
      <c r="K1" s="40" t="s">
        <v>192</v>
      </c>
    </row>
    <row r="2" spans="1:12" s="32" customFormat="1" ht="12.75">
      <c r="A2" s="47" t="s">
        <v>646</v>
      </c>
      <c r="B2" s="40">
        <v>0</v>
      </c>
      <c r="C2" s="40">
        <v>0</v>
      </c>
      <c r="D2" s="154">
        <v>0</v>
      </c>
      <c r="E2" s="40">
        <v>0</v>
      </c>
      <c r="F2" s="40">
        <v>0</v>
      </c>
      <c r="G2" s="40">
        <v>0</v>
      </c>
      <c r="H2" s="40">
        <v>0</v>
      </c>
      <c r="I2" s="40">
        <v>0</v>
      </c>
      <c r="J2" s="40">
        <v>0</v>
      </c>
      <c r="K2" s="40">
        <v>0</v>
      </c>
      <c r="L2" s="155"/>
    </row>
    <row r="3" spans="1:12" s="32" customFormat="1" ht="12.75">
      <c r="A3" s="47" t="s">
        <v>193</v>
      </c>
      <c r="B3" s="40">
        <v>0</v>
      </c>
      <c r="C3" s="40">
        <v>0</v>
      </c>
      <c r="D3" s="40">
        <v>0</v>
      </c>
      <c r="E3" s="40">
        <v>0</v>
      </c>
      <c r="F3" s="40">
        <v>0</v>
      </c>
      <c r="G3" s="40">
        <v>0</v>
      </c>
      <c r="H3" s="40">
        <v>0</v>
      </c>
      <c r="I3" s="40">
        <v>0</v>
      </c>
      <c r="J3" s="40">
        <v>0</v>
      </c>
      <c r="K3" s="40">
        <v>0</v>
      </c>
      <c r="L3" s="155"/>
    </row>
    <row r="4" spans="1:12" ht="12.75">
      <c r="A4" s="40" t="s">
        <v>856</v>
      </c>
      <c r="B4">
        <f>b!B4</f>
        <v>0</v>
      </c>
      <c r="C4">
        <f>b!C4</f>
        <v>6856</v>
      </c>
      <c r="D4">
        <f>b!D4</f>
        <v>0</v>
      </c>
      <c r="E4">
        <f>b!E4</f>
        <v>3414</v>
      </c>
      <c r="F4">
        <f>b!F4</f>
        <v>0</v>
      </c>
      <c r="G4">
        <f>b!G4</f>
        <v>361</v>
      </c>
      <c r="H4">
        <f>b!H4</f>
        <v>784</v>
      </c>
      <c r="I4">
        <f>b!I4</f>
        <v>0</v>
      </c>
      <c r="J4">
        <f>b!J4</f>
        <v>0</v>
      </c>
      <c r="K4">
        <f>b!K4</f>
        <v>11415</v>
      </c>
      <c r="L4" s="155"/>
    </row>
    <row r="5" spans="1:12" ht="12.75">
      <c r="A5" s="40" t="s">
        <v>857</v>
      </c>
      <c r="B5">
        <f>b!B5</f>
        <v>114</v>
      </c>
      <c r="C5">
        <f>b!C5</f>
        <v>0</v>
      </c>
      <c r="D5">
        <f>b!D5</f>
        <v>176</v>
      </c>
      <c r="E5">
        <f>b!E5</f>
        <v>1135</v>
      </c>
      <c r="F5">
        <f>b!F5</f>
        <v>79</v>
      </c>
      <c r="G5">
        <f>b!G5</f>
        <v>421</v>
      </c>
      <c r="H5">
        <f>b!H5</f>
        <v>935</v>
      </c>
      <c r="I5">
        <f>b!I5</f>
        <v>154</v>
      </c>
      <c r="J5">
        <f>b!J5</f>
        <v>0</v>
      </c>
      <c r="K5">
        <f>b!K5</f>
        <v>3014</v>
      </c>
      <c r="L5" s="155"/>
    </row>
    <row r="6" spans="1:12" ht="12.75">
      <c r="A6" s="40" t="s">
        <v>194</v>
      </c>
      <c r="B6">
        <f>b!B6</f>
        <v>90951</v>
      </c>
      <c r="C6">
        <f>b!C6</f>
        <v>0</v>
      </c>
      <c r="D6">
        <f>b!D6</f>
        <v>201159</v>
      </c>
      <c r="E6">
        <f>b!E6</f>
        <v>249020</v>
      </c>
      <c r="F6">
        <f>b!F6</f>
        <v>102226</v>
      </c>
      <c r="G6">
        <f>b!G6</f>
        <v>245020</v>
      </c>
      <c r="H6">
        <f>b!H6</f>
        <v>619729</v>
      </c>
      <c r="I6">
        <f>b!I6</f>
        <v>121844</v>
      </c>
      <c r="J6">
        <f>b!J6</f>
        <v>865810</v>
      </c>
      <c r="K6">
        <f>b!K6</f>
        <v>2495759</v>
      </c>
      <c r="L6" s="155"/>
    </row>
    <row r="7" spans="1:12" ht="12.75">
      <c r="A7" s="40" t="s">
        <v>201</v>
      </c>
      <c r="B7">
        <f>b!B7</f>
        <v>43</v>
      </c>
      <c r="C7">
        <f>b!C7</f>
        <v>0</v>
      </c>
      <c r="D7">
        <f>b!D7</f>
        <v>169</v>
      </c>
      <c r="E7">
        <f>b!E7</f>
        <v>1311</v>
      </c>
      <c r="F7">
        <f>b!F7</f>
        <v>2015</v>
      </c>
      <c r="G7">
        <f>b!G7</f>
        <v>0</v>
      </c>
      <c r="H7">
        <f>b!H7</f>
        <v>575</v>
      </c>
      <c r="I7">
        <f>b!I7</f>
        <v>1590</v>
      </c>
      <c r="J7">
        <f>b!J7</f>
        <v>813</v>
      </c>
      <c r="K7">
        <f>b!K7</f>
        <v>6516</v>
      </c>
      <c r="L7" s="155"/>
    </row>
    <row r="8" spans="1:12" ht="12.75">
      <c r="A8" s="40" t="s">
        <v>202</v>
      </c>
      <c r="B8">
        <f>b!B8</f>
        <v>0</v>
      </c>
      <c r="C8">
        <f>b!C8</f>
        <v>0</v>
      </c>
      <c r="D8">
        <f>b!D8</f>
        <v>77</v>
      </c>
      <c r="E8">
        <f>b!E8</f>
        <v>1111</v>
      </c>
      <c r="F8">
        <f>b!F8</f>
        <v>470</v>
      </c>
      <c r="G8">
        <f>b!G8</f>
        <v>1039</v>
      </c>
      <c r="H8">
        <f>b!H8</f>
        <v>0</v>
      </c>
      <c r="I8">
        <f>b!I8</f>
        <v>608</v>
      </c>
      <c r="J8">
        <f>b!J8</f>
        <v>336</v>
      </c>
      <c r="K8">
        <f>b!K8</f>
        <v>3641</v>
      </c>
      <c r="L8" s="155"/>
    </row>
    <row r="9" spans="1:12" ht="12.75">
      <c r="A9" s="40" t="s">
        <v>854</v>
      </c>
      <c r="B9">
        <f>b!B9</f>
        <v>0</v>
      </c>
      <c r="C9">
        <f>b!C9</f>
        <v>2223</v>
      </c>
      <c r="D9">
        <f>b!D9</f>
        <v>0</v>
      </c>
      <c r="E9">
        <f>b!E9</f>
        <v>2638</v>
      </c>
      <c r="F9">
        <f>b!F9</f>
        <v>0</v>
      </c>
      <c r="G9">
        <f>b!G9</f>
        <v>722</v>
      </c>
      <c r="H9">
        <f>b!H9</f>
        <v>757</v>
      </c>
      <c r="I9">
        <f>b!I9</f>
        <v>0</v>
      </c>
      <c r="J9">
        <f>b!J9</f>
        <v>0</v>
      </c>
      <c r="K9">
        <f>b!K9</f>
        <v>6340</v>
      </c>
      <c r="L9" s="155"/>
    </row>
    <row r="10" spans="1:12" ht="12.75">
      <c r="A10" s="40" t="s">
        <v>203</v>
      </c>
      <c r="B10">
        <f>b!B10</f>
        <v>91108</v>
      </c>
      <c r="C10">
        <f>b!C10</f>
        <v>9079</v>
      </c>
      <c r="D10">
        <f>b!D10</f>
        <v>201581</v>
      </c>
      <c r="E10">
        <f>b!E10</f>
        <v>258629</v>
      </c>
      <c r="F10">
        <f>b!F10</f>
        <v>104790</v>
      </c>
      <c r="G10">
        <f>b!G10</f>
        <v>247563</v>
      </c>
      <c r="H10">
        <f>b!H10</f>
        <v>622780</v>
      </c>
      <c r="I10">
        <f>b!I10</f>
        <v>124196</v>
      </c>
      <c r="J10">
        <f>b!J10</f>
        <v>866959</v>
      </c>
      <c r="K10">
        <f>b!K10</f>
        <v>2526685</v>
      </c>
      <c r="L10" s="155"/>
    </row>
    <row r="11" spans="1:12" ht="12.75">
      <c r="A11" s="40" t="s">
        <v>534</v>
      </c>
      <c r="B11" s="173">
        <f>SUM(B5:B8)</f>
        <v>91108</v>
      </c>
      <c r="C11" s="173">
        <f aca="true" t="shared" si="0" ref="C11:K11">SUM(C5:C8)</f>
        <v>0</v>
      </c>
      <c r="D11" s="173">
        <f t="shared" si="0"/>
        <v>201581</v>
      </c>
      <c r="E11" s="173">
        <f t="shared" si="0"/>
        <v>252577</v>
      </c>
      <c r="F11" s="173">
        <f t="shared" si="0"/>
        <v>104790</v>
      </c>
      <c r="G11" s="173">
        <f t="shared" si="0"/>
        <v>246480</v>
      </c>
      <c r="H11" s="173">
        <f t="shared" si="0"/>
        <v>621239</v>
      </c>
      <c r="I11" s="173">
        <f t="shared" si="0"/>
        <v>124196</v>
      </c>
      <c r="J11" s="173">
        <f t="shared" si="0"/>
        <v>866959</v>
      </c>
      <c r="K11" s="173">
        <f t="shared" si="0"/>
        <v>2508930</v>
      </c>
      <c r="L11" s="155"/>
    </row>
    <row r="12" spans="1:12" ht="12.75">
      <c r="A12" s="40" t="s">
        <v>535</v>
      </c>
      <c r="B12" s="173">
        <f>SUM(B4,B9)</f>
        <v>0</v>
      </c>
      <c r="C12" s="173">
        <f aca="true" t="shared" si="1" ref="C12:K12">SUM(C4,C9)</f>
        <v>9079</v>
      </c>
      <c r="D12" s="173">
        <f t="shared" si="1"/>
        <v>0</v>
      </c>
      <c r="E12" s="173">
        <f t="shared" si="1"/>
        <v>6052</v>
      </c>
      <c r="F12" s="173">
        <f t="shared" si="1"/>
        <v>0</v>
      </c>
      <c r="G12" s="173">
        <f t="shared" si="1"/>
        <v>1083</v>
      </c>
      <c r="H12" s="173">
        <f t="shared" si="1"/>
        <v>1541</v>
      </c>
      <c r="I12" s="173">
        <f t="shared" si="1"/>
        <v>0</v>
      </c>
      <c r="J12" s="173">
        <f t="shared" si="1"/>
        <v>0</v>
      </c>
      <c r="K12" s="173">
        <f t="shared" si="1"/>
        <v>17755</v>
      </c>
      <c r="L12" s="155"/>
    </row>
    <row r="13" spans="1:12" ht="12.75">
      <c r="A13" s="47" t="s">
        <v>204</v>
      </c>
      <c r="B13" s="1">
        <v>0</v>
      </c>
      <c r="C13" s="1">
        <v>0</v>
      </c>
      <c r="D13" s="1">
        <v>0</v>
      </c>
      <c r="E13" s="1">
        <v>0</v>
      </c>
      <c r="F13" s="1">
        <v>0</v>
      </c>
      <c r="G13" s="1">
        <v>0</v>
      </c>
      <c r="H13" s="1">
        <v>0</v>
      </c>
      <c r="I13" s="1">
        <v>0</v>
      </c>
      <c r="J13" s="1">
        <v>0</v>
      </c>
      <c r="K13" s="1">
        <v>0</v>
      </c>
      <c r="L13" s="155"/>
    </row>
    <row r="14" spans="1:12" ht="12.75">
      <c r="A14" s="40" t="s">
        <v>856</v>
      </c>
      <c r="B14">
        <f>b!B18</f>
        <v>0</v>
      </c>
      <c r="C14">
        <f>b!C18</f>
        <v>75296</v>
      </c>
      <c r="D14">
        <f>b!D18</f>
        <v>0</v>
      </c>
      <c r="E14">
        <f>b!E18</f>
        <v>56916</v>
      </c>
      <c r="F14">
        <f>b!F18</f>
        <v>0</v>
      </c>
      <c r="G14">
        <f>b!G18</f>
        <v>431226</v>
      </c>
      <c r="H14">
        <f>b!H18</f>
        <v>55484</v>
      </c>
      <c r="I14">
        <f>b!I18</f>
        <v>0</v>
      </c>
      <c r="J14">
        <f>b!J18</f>
        <v>0</v>
      </c>
      <c r="K14">
        <f>b!K18</f>
        <v>618922</v>
      </c>
      <c r="L14" s="155"/>
    </row>
    <row r="15" spans="1:12" ht="12.75">
      <c r="A15" s="40" t="s">
        <v>857</v>
      </c>
      <c r="B15">
        <f>b!B19</f>
        <v>5052</v>
      </c>
      <c r="C15">
        <f>b!C19</f>
        <v>0</v>
      </c>
      <c r="D15">
        <f>b!D19</f>
        <v>320</v>
      </c>
      <c r="E15">
        <f>b!E19</f>
        <v>22086</v>
      </c>
      <c r="F15">
        <f>b!F19</f>
        <v>1446</v>
      </c>
      <c r="G15">
        <f>b!G19</f>
        <v>2321</v>
      </c>
      <c r="H15">
        <f>b!H19</f>
        <v>2519</v>
      </c>
      <c r="I15">
        <f>b!I19</f>
        <v>289</v>
      </c>
      <c r="J15">
        <f>b!J19</f>
        <v>0</v>
      </c>
      <c r="K15">
        <f>b!K19</f>
        <v>34033</v>
      </c>
      <c r="L15" s="155"/>
    </row>
    <row r="16" spans="1:12" ht="12.75">
      <c r="A16" s="40" t="s">
        <v>205</v>
      </c>
      <c r="B16">
        <f>b!B20</f>
        <v>280961</v>
      </c>
      <c r="C16">
        <f>b!C20</f>
        <v>0</v>
      </c>
      <c r="D16">
        <f>b!D20</f>
        <v>557854</v>
      </c>
      <c r="E16">
        <f>b!E20</f>
        <v>545941</v>
      </c>
      <c r="F16">
        <f>b!F20</f>
        <v>283128</v>
      </c>
      <c r="G16">
        <f>b!G20</f>
        <v>482868</v>
      </c>
      <c r="H16">
        <f>b!H20</f>
        <v>1181768</v>
      </c>
      <c r="I16">
        <f>b!I20</f>
        <v>271585</v>
      </c>
      <c r="J16">
        <f>b!J20</f>
        <v>1627188</v>
      </c>
      <c r="K16">
        <f>b!K20</f>
        <v>5231293</v>
      </c>
      <c r="L16" s="155"/>
    </row>
    <row r="17" spans="1:12" ht="12.75">
      <c r="A17" s="40" t="s">
        <v>206</v>
      </c>
      <c r="B17">
        <f>b!B21</f>
        <v>3971</v>
      </c>
      <c r="C17">
        <f>b!C21</f>
        <v>0</v>
      </c>
      <c r="D17">
        <f>b!D21</f>
        <v>1051</v>
      </c>
      <c r="E17">
        <f>b!E21</f>
        <v>79939</v>
      </c>
      <c r="F17">
        <f>b!F21</f>
        <v>168322</v>
      </c>
      <c r="G17">
        <f>b!G21</f>
        <v>5482</v>
      </c>
      <c r="H17">
        <f>b!H21</f>
        <v>0</v>
      </c>
      <c r="I17">
        <f>b!I21</f>
        <v>10398</v>
      </c>
      <c r="J17">
        <f>b!J21</f>
        <v>20290</v>
      </c>
      <c r="K17">
        <f>b!K21</f>
        <v>289453</v>
      </c>
      <c r="L17" s="155"/>
    </row>
    <row r="18" spans="1:12" ht="12.75">
      <c r="A18" s="40" t="s">
        <v>207</v>
      </c>
      <c r="B18">
        <f>b!B22</f>
        <v>173</v>
      </c>
      <c r="C18">
        <f>b!C22</f>
        <v>0</v>
      </c>
      <c r="D18">
        <f>b!D22</f>
        <v>5425</v>
      </c>
      <c r="E18">
        <f>b!E22</f>
        <v>15115</v>
      </c>
      <c r="F18">
        <f>b!F22</f>
        <v>29484</v>
      </c>
      <c r="G18">
        <f>b!G22</f>
        <v>0</v>
      </c>
      <c r="H18">
        <f>b!H22</f>
        <v>4597</v>
      </c>
      <c r="I18">
        <f>b!I22</f>
        <v>3173</v>
      </c>
      <c r="J18">
        <f>b!J22</f>
        <v>4385</v>
      </c>
      <c r="K18">
        <f>b!K22</f>
        <v>62352</v>
      </c>
      <c r="L18" s="155"/>
    </row>
    <row r="19" spans="1:12" ht="12.75">
      <c r="A19" s="40" t="s">
        <v>858</v>
      </c>
      <c r="B19">
        <f>b!B23</f>
        <v>0</v>
      </c>
      <c r="C19">
        <f>b!C23</f>
        <v>0</v>
      </c>
      <c r="D19">
        <f>b!D23</f>
        <v>80</v>
      </c>
      <c r="E19">
        <f>b!E23</f>
        <v>0</v>
      </c>
      <c r="F19">
        <f>b!F23</f>
        <v>651</v>
      </c>
      <c r="G19">
        <f>b!G23</f>
        <v>1672</v>
      </c>
      <c r="H19">
        <f>b!H23</f>
        <v>0</v>
      </c>
      <c r="I19">
        <f>b!I23</f>
        <v>782</v>
      </c>
      <c r="J19">
        <f>b!J23</f>
        <v>344</v>
      </c>
      <c r="K19">
        <f>b!K23</f>
        <v>3529</v>
      </c>
      <c r="L19" s="155"/>
    </row>
    <row r="20" spans="1:13" ht="12.75">
      <c r="A20" s="40" t="s">
        <v>855</v>
      </c>
      <c r="B20" s="173">
        <f>B77</f>
        <v>0</v>
      </c>
      <c r="C20" s="173">
        <f>C77</f>
        <v>409129</v>
      </c>
      <c r="D20" s="173">
        <f aca="true" t="shared" si="2" ref="D20:K20">D77</f>
        <v>0</v>
      </c>
      <c r="E20" s="173">
        <f t="shared" si="2"/>
        <v>17111248</v>
      </c>
      <c r="F20" s="173">
        <f t="shared" si="2"/>
        <v>0</v>
      </c>
      <c r="G20" s="173">
        <f t="shared" si="2"/>
        <v>1244919</v>
      </c>
      <c r="H20" s="173">
        <f t="shared" si="2"/>
        <v>190777</v>
      </c>
      <c r="I20" s="173">
        <f t="shared" si="2"/>
        <v>0</v>
      </c>
      <c r="J20" s="173">
        <f t="shared" si="2"/>
        <v>0</v>
      </c>
      <c r="K20" s="173">
        <f t="shared" si="2"/>
        <v>18956073</v>
      </c>
      <c r="L20" s="155"/>
      <c r="M20" t="s">
        <v>653</v>
      </c>
    </row>
    <row r="21" spans="1:13" ht="12.75">
      <c r="A21" s="40" t="s">
        <v>208</v>
      </c>
      <c r="B21" s="173">
        <f>SUM(B22,B23)</f>
        <v>290157</v>
      </c>
      <c r="C21" s="173">
        <f>SUM(C22,C23)</f>
        <v>484425</v>
      </c>
      <c r="D21" s="173">
        <f aca="true" t="shared" si="3" ref="D21:K21">SUM(D22,D23)</f>
        <v>564730</v>
      </c>
      <c r="E21" s="173">
        <f t="shared" si="3"/>
        <v>17831245</v>
      </c>
      <c r="F21" s="173">
        <f t="shared" si="3"/>
        <v>483031</v>
      </c>
      <c r="G21" s="173">
        <f t="shared" si="3"/>
        <v>2168488</v>
      </c>
      <c r="H21" s="173">
        <f t="shared" si="3"/>
        <v>1435145</v>
      </c>
      <c r="I21" s="173">
        <f t="shared" si="3"/>
        <v>286227</v>
      </c>
      <c r="J21" s="173">
        <f t="shared" si="3"/>
        <v>1652207</v>
      </c>
      <c r="K21" s="173">
        <f t="shared" si="3"/>
        <v>25195655</v>
      </c>
      <c r="L21" s="155"/>
      <c r="M21" t="s">
        <v>653</v>
      </c>
    </row>
    <row r="22" spans="1:12" ht="12.75">
      <c r="A22" s="40" t="s">
        <v>536</v>
      </c>
      <c r="B22" s="173">
        <f>SUM(B15:B19)</f>
        <v>290157</v>
      </c>
      <c r="C22" s="173">
        <f aca="true" t="shared" si="4" ref="C22:K22">SUM(C15:C19)</f>
        <v>0</v>
      </c>
      <c r="D22" s="173">
        <f t="shared" si="4"/>
        <v>564730</v>
      </c>
      <c r="E22" s="173">
        <f t="shared" si="4"/>
        <v>663081</v>
      </c>
      <c r="F22" s="173">
        <f t="shared" si="4"/>
        <v>483031</v>
      </c>
      <c r="G22" s="173">
        <f t="shared" si="4"/>
        <v>492343</v>
      </c>
      <c r="H22" s="173">
        <f t="shared" si="4"/>
        <v>1188884</v>
      </c>
      <c r="I22" s="173">
        <f t="shared" si="4"/>
        <v>286227</v>
      </c>
      <c r="J22" s="173">
        <f t="shared" si="4"/>
        <v>1652207</v>
      </c>
      <c r="K22" s="173">
        <f t="shared" si="4"/>
        <v>5620660</v>
      </c>
      <c r="L22" s="155"/>
    </row>
    <row r="23" spans="1:12" ht="12.75">
      <c r="A23" s="40" t="s">
        <v>537</v>
      </c>
      <c r="B23" s="173">
        <f>SUM(B14,B20)</f>
        <v>0</v>
      </c>
      <c r="C23" s="173">
        <f aca="true" t="shared" si="5" ref="C23:K23">SUM(C14,C20)</f>
        <v>484425</v>
      </c>
      <c r="D23" s="173">
        <f t="shared" si="5"/>
        <v>0</v>
      </c>
      <c r="E23" s="173">
        <f t="shared" si="5"/>
        <v>17168164</v>
      </c>
      <c r="F23" s="173">
        <f t="shared" si="5"/>
        <v>0</v>
      </c>
      <c r="G23" s="173">
        <f t="shared" si="5"/>
        <v>1676145</v>
      </c>
      <c r="H23" s="173">
        <f t="shared" si="5"/>
        <v>246261</v>
      </c>
      <c r="I23" s="173">
        <f t="shared" si="5"/>
        <v>0</v>
      </c>
      <c r="J23" s="173">
        <f t="shared" si="5"/>
        <v>0</v>
      </c>
      <c r="K23" s="173">
        <f t="shared" si="5"/>
        <v>19574995</v>
      </c>
      <c r="L23" s="155"/>
    </row>
    <row r="24" ht="12.75">
      <c r="A24" s="47" t="s">
        <v>209</v>
      </c>
    </row>
    <row r="25" spans="1:11" ht="12.75">
      <c r="A25" s="47" t="s">
        <v>647</v>
      </c>
      <c r="K25" s="1">
        <v>0</v>
      </c>
    </row>
    <row r="26" spans="1:12" ht="12.75">
      <c r="A26" s="40" t="s">
        <v>305</v>
      </c>
      <c r="B26">
        <f>b!B63</f>
        <v>0</v>
      </c>
      <c r="C26" s="2">
        <f>b!C63</f>
        <v>218065</v>
      </c>
      <c r="D26">
        <f>b!D63</f>
        <v>0</v>
      </c>
      <c r="E26">
        <f>b!E63</f>
        <v>1163465</v>
      </c>
      <c r="F26">
        <f>b!F63</f>
        <v>0</v>
      </c>
      <c r="G26">
        <f>b!G63</f>
        <v>834878</v>
      </c>
      <c r="H26">
        <f>b!H63</f>
        <v>172678</v>
      </c>
      <c r="I26">
        <f>b!I63</f>
        <v>0</v>
      </c>
      <c r="J26">
        <f>b!J63</f>
        <v>0</v>
      </c>
      <c r="K26">
        <f>b!K63</f>
        <v>2389086</v>
      </c>
      <c r="L26" s="155"/>
    </row>
    <row r="27" spans="1:12" ht="12.75">
      <c r="A27" s="40" t="s">
        <v>538</v>
      </c>
      <c r="B27">
        <f>b!B64</f>
        <v>0</v>
      </c>
      <c r="C27">
        <f>b!C64</f>
        <v>4500720</v>
      </c>
      <c r="D27">
        <f>b!D64</f>
        <v>0</v>
      </c>
      <c r="E27">
        <f>b!E64</f>
        <v>4082953</v>
      </c>
      <c r="F27">
        <f>b!F64</f>
        <v>0</v>
      </c>
      <c r="G27">
        <f>b!G64</f>
        <v>1107646</v>
      </c>
      <c r="H27">
        <f>b!H64</f>
        <v>573578</v>
      </c>
      <c r="I27">
        <f>b!I64</f>
        <v>0</v>
      </c>
      <c r="J27">
        <f>b!J64</f>
        <v>0</v>
      </c>
      <c r="K27">
        <f>b!K64</f>
        <v>10264897</v>
      </c>
      <c r="L27" s="183"/>
    </row>
    <row r="28" spans="1:12" ht="12.75">
      <c r="A28" s="40" t="s">
        <v>539</v>
      </c>
      <c r="B28" s="229">
        <f>c!B88</f>
        <v>0</v>
      </c>
      <c r="C28" s="229">
        <f>c!C88</f>
        <v>4412489</v>
      </c>
      <c r="D28" s="229">
        <f>c!D88</f>
        <v>0</v>
      </c>
      <c r="E28" s="229">
        <f>c!E88</f>
        <v>3802679</v>
      </c>
      <c r="F28" s="229">
        <f>c!F88</f>
        <v>0</v>
      </c>
      <c r="G28" s="229">
        <f>c!G88</f>
        <v>1019696</v>
      </c>
      <c r="H28" s="229">
        <f>c!H88</f>
        <v>525469</v>
      </c>
      <c r="I28" s="229">
        <f>c!I88</f>
        <v>0</v>
      </c>
      <c r="J28" s="229">
        <f>c!J88</f>
        <v>0</v>
      </c>
      <c r="K28" s="229">
        <f>c!K88</f>
        <v>9760333</v>
      </c>
      <c r="L28" s="155"/>
    </row>
    <row r="29" spans="1:12" ht="12.75">
      <c r="A29" s="40" t="s">
        <v>540</v>
      </c>
      <c r="B29" s="2">
        <f>b!B65</f>
        <v>6200</v>
      </c>
      <c r="C29" s="2">
        <f>b!C65</f>
        <v>0</v>
      </c>
      <c r="D29" s="2">
        <f>b!D65</f>
        <v>513</v>
      </c>
      <c r="E29" s="2">
        <f>b!E65</f>
        <v>6302178</v>
      </c>
      <c r="F29" s="2">
        <f>b!F65</f>
        <v>1451</v>
      </c>
      <c r="G29" s="2">
        <f>b!G65</f>
        <v>2667</v>
      </c>
      <c r="H29" s="2">
        <f>b!H65</f>
        <v>2711</v>
      </c>
      <c r="I29" s="2">
        <f>b!I65</f>
        <v>529</v>
      </c>
      <c r="J29" s="2">
        <f>b!J65</f>
        <v>0</v>
      </c>
      <c r="K29" s="2">
        <f>b!K65</f>
        <v>6316249</v>
      </c>
      <c r="L29" s="155"/>
    </row>
    <row r="30" spans="1:12" ht="12.75">
      <c r="A30" s="40" t="s">
        <v>303</v>
      </c>
      <c r="B30" s="2">
        <f>b!B66</f>
        <v>44132</v>
      </c>
      <c r="C30" s="2">
        <f>b!C66</f>
        <v>0</v>
      </c>
      <c r="D30" s="2">
        <f>b!D66</f>
        <v>1625885</v>
      </c>
      <c r="E30" s="2">
        <f>b!E66</f>
        <v>6321857</v>
      </c>
      <c r="F30" s="2">
        <f>b!F66</f>
        <v>772744</v>
      </c>
      <c r="G30" s="2">
        <f>b!G66</f>
        <v>2587372</v>
      </c>
      <c r="H30" s="2">
        <f>b!H66</f>
        <v>2711</v>
      </c>
      <c r="I30" s="2">
        <f>b!I66</f>
        <v>4175</v>
      </c>
      <c r="J30" s="2">
        <f>b!J66</f>
        <v>0</v>
      </c>
      <c r="K30" s="2">
        <f>b!K66</f>
        <v>11358876</v>
      </c>
      <c r="L30" s="155"/>
    </row>
    <row r="31" spans="1:12" ht="12.75">
      <c r="A31" s="40" t="s">
        <v>541</v>
      </c>
      <c r="B31" s="230">
        <f>c!B89</f>
        <v>42501</v>
      </c>
      <c r="C31" s="230">
        <f>c!C89</f>
        <v>0</v>
      </c>
      <c r="D31" s="230">
        <f>c!D89</f>
        <v>1625885</v>
      </c>
      <c r="E31" s="230">
        <f>c!E89</f>
        <v>4526400</v>
      </c>
      <c r="F31" s="230">
        <f>c!F89</f>
        <v>763049</v>
      </c>
      <c r="G31" s="230">
        <f>c!G89</f>
        <v>2506025</v>
      </c>
      <c r="H31" s="230">
        <f>c!H89</f>
        <v>2679</v>
      </c>
      <c r="I31" s="230">
        <f>c!I89</f>
        <v>4175</v>
      </c>
      <c r="J31" s="230">
        <f>c!J89</f>
        <v>0</v>
      </c>
      <c r="K31" s="230">
        <f>c!K89</f>
        <v>9470714</v>
      </c>
      <c r="L31" s="155"/>
    </row>
    <row r="32" spans="2:11" ht="12.75">
      <c r="B32" s="188"/>
      <c r="C32" s="188"/>
      <c r="D32" s="188"/>
      <c r="E32" s="188"/>
      <c r="F32" s="188"/>
      <c r="G32" s="188"/>
      <c r="H32" s="188"/>
      <c r="I32" s="188"/>
      <c r="J32" s="188"/>
      <c r="K32" s="188"/>
    </row>
    <row r="33" spans="1:11" ht="12.75">
      <c r="A33" s="27" t="s">
        <v>210</v>
      </c>
      <c r="B33" s="188">
        <v>21216</v>
      </c>
      <c r="C33" s="188">
        <v>2219</v>
      </c>
      <c r="D33" s="188">
        <v>1342917</v>
      </c>
      <c r="E33" s="188">
        <v>3725260</v>
      </c>
      <c r="F33" s="188">
        <v>28597</v>
      </c>
      <c r="G33" s="188">
        <v>222728</v>
      </c>
      <c r="H33" s="188">
        <v>2040</v>
      </c>
      <c r="I33" s="188">
        <v>605</v>
      </c>
      <c r="J33" s="188">
        <v>0</v>
      </c>
      <c r="K33" s="188">
        <v>5345582</v>
      </c>
    </row>
    <row r="34" spans="1:11" ht="12.75">
      <c r="A34" s="27" t="s">
        <v>211</v>
      </c>
      <c r="B34" s="188">
        <v>21216</v>
      </c>
      <c r="C34" s="188">
        <v>2219</v>
      </c>
      <c r="D34" s="188">
        <v>1358006</v>
      </c>
      <c r="E34" s="188">
        <v>3725468</v>
      </c>
      <c r="F34" s="188">
        <v>35677</v>
      </c>
      <c r="G34" s="188">
        <v>222728</v>
      </c>
      <c r="H34" s="188">
        <v>2040</v>
      </c>
      <c r="I34" s="188">
        <v>605</v>
      </c>
      <c r="J34" s="188">
        <v>0</v>
      </c>
      <c r="K34" s="188">
        <v>5367959</v>
      </c>
    </row>
    <row r="35" spans="1:12" ht="12.75">
      <c r="A35" s="27" t="s">
        <v>177</v>
      </c>
      <c r="B35" s="188">
        <v>16225</v>
      </c>
      <c r="C35" s="188">
        <v>2163</v>
      </c>
      <c r="D35" s="188">
        <v>753057</v>
      </c>
      <c r="E35" s="188">
        <v>2762623</v>
      </c>
      <c r="F35" s="188">
        <v>35717</v>
      </c>
      <c r="G35" s="188">
        <v>216892</v>
      </c>
      <c r="H35" s="188">
        <v>1950</v>
      </c>
      <c r="I35" s="188">
        <v>542</v>
      </c>
      <c r="J35" s="188">
        <v>0</v>
      </c>
      <c r="K35" s="188">
        <v>3789169</v>
      </c>
      <c r="L35" s="166"/>
    </row>
    <row r="36" spans="1:11" ht="12.75">
      <c r="A36" s="27" t="s">
        <v>212</v>
      </c>
      <c r="B36" s="188">
        <v>4514</v>
      </c>
      <c r="C36" s="188">
        <v>402</v>
      </c>
      <c r="D36" s="188">
        <v>1</v>
      </c>
      <c r="E36" s="188">
        <v>38547</v>
      </c>
      <c r="F36" s="188">
        <v>49</v>
      </c>
      <c r="G36" s="188">
        <v>5837</v>
      </c>
      <c r="H36" s="188">
        <v>91</v>
      </c>
      <c r="I36" s="188">
        <v>64</v>
      </c>
      <c r="J36" s="188">
        <v>0</v>
      </c>
      <c r="K36" s="188">
        <v>49505</v>
      </c>
    </row>
    <row r="37" spans="1:11" s="32" customFormat="1" ht="12.75">
      <c r="A37" s="47" t="s">
        <v>810</v>
      </c>
      <c r="B37" s="40">
        <v>0</v>
      </c>
      <c r="C37" s="40">
        <v>0</v>
      </c>
      <c r="D37" s="40">
        <v>0</v>
      </c>
      <c r="E37" s="40">
        <v>0</v>
      </c>
      <c r="F37" s="40">
        <v>0</v>
      </c>
      <c r="G37" s="40">
        <v>0</v>
      </c>
      <c r="H37" s="40">
        <v>0</v>
      </c>
      <c r="I37" s="40">
        <v>0</v>
      </c>
      <c r="J37" s="40">
        <v>0</v>
      </c>
      <c r="K37" s="40">
        <v>0</v>
      </c>
    </row>
    <row r="38" spans="1:12" s="32" customFormat="1" ht="12.75">
      <c r="A38" s="63" t="s">
        <v>807</v>
      </c>
      <c r="B38" s="40">
        <f>d!B169</f>
        <v>367</v>
      </c>
      <c r="C38" s="40">
        <f>d!C169</f>
        <v>192</v>
      </c>
      <c r="D38" s="40">
        <f>d!D169</f>
        <v>16</v>
      </c>
      <c r="E38" s="40">
        <f>d!E169</f>
        <v>1194948</v>
      </c>
      <c r="F38" s="40">
        <f>d!F169</f>
        <v>868</v>
      </c>
      <c r="G38" s="40">
        <f>d!G169</f>
        <v>117</v>
      </c>
      <c r="H38" s="40">
        <f>d!H169</f>
        <v>0</v>
      </c>
      <c r="I38" s="40">
        <f>d!I169</f>
        <v>904</v>
      </c>
      <c r="J38" s="40">
        <f>d!J169</f>
        <v>0</v>
      </c>
      <c r="K38" s="40">
        <f>d!K169</f>
        <v>1197412</v>
      </c>
      <c r="L38" s="165"/>
    </row>
    <row r="39" spans="1:12" s="32" customFormat="1" ht="12.75">
      <c r="A39" s="63" t="s">
        <v>808</v>
      </c>
      <c r="B39" s="40">
        <f>d!B147</f>
        <v>1</v>
      </c>
      <c r="C39" s="40">
        <f>d!C147</f>
        <v>0</v>
      </c>
      <c r="D39" s="40">
        <f>d!D147</f>
        <v>1</v>
      </c>
      <c r="E39" s="40">
        <f>d!E147</f>
        <v>11</v>
      </c>
      <c r="F39" s="40">
        <f>d!F147</f>
        <v>0</v>
      </c>
      <c r="G39" s="40">
        <f>d!G147</f>
        <v>2</v>
      </c>
      <c r="H39" s="40">
        <f>d!H147</f>
        <v>0</v>
      </c>
      <c r="I39" s="40">
        <f>d!I147</f>
        <v>0</v>
      </c>
      <c r="J39" s="40">
        <f>d!J147</f>
        <v>0</v>
      </c>
      <c r="K39" s="40">
        <f>d!K147</f>
        <v>11</v>
      </c>
      <c r="L39" s="165"/>
    </row>
    <row r="40" spans="1:12" s="32" customFormat="1" ht="12.75">
      <c r="A40" s="63" t="s">
        <v>809</v>
      </c>
      <c r="B40" s="40">
        <f>d!B158</f>
        <v>22</v>
      </c>
      <c r="C40" s="40">
        <f>d!C158</f>
        <v>0</v>
      </c>
      <c r="D40" s="40">
        <f>d!D158</f>
        <v>1</v>
      </c>
      <c r="E40" s="40">
        <f>d!E158</f>
        <v>155</v>
      </c>
      <c r="F40" s="40">
        <f>d!F158</f>
        <v>4</v>
      </c>
      <c r="G40" s="40">
        <f>d!G158</f>
        <v>4</v>
      </c>
      <c r="H40" s="40">
        <f>d!H158</f>
        <v>0</v>
      </c>
      <c r="I40" s="40">
        <f>d!I158</f>
        <v>0</v>
      </c>
      <c r="J40" s="40">
        <f>d!J158</f>
        <v>0</v>
      </c>
      <c r="K40" s="40">
        <f>d!K158</f>
        <v>155</v>
      </c>
      <c r="L40" s="165"/>
    </row>
    <row r="41" spans="1:11" ht="12.75">
      <c r="A41" s="27" t="s">
        <v>213</v>
      </c>
      <c r="B41" s="188">
        <v>0</v>
      </c>
      <c r="C41" s="188">
        <v>25</v>
      </c>
      <c r="D41" s="188">
        <v>0</v>
      </c>
      <c r="E41" s="188">
        <v>0</v>
      </c>
      <c r="F41" s="188">
        <v>350</v>
      </c>
      <c r="G41" s="188">
        <v>0</v>
      </c>
      <c r="H41" s="188">
        <v>0</v>
      </c>
      <c r="I41" s="188">
        <v>0</v>
      </c>
      <c r="J41" s="188">
        <v>0</v>
      </c>
      <c r="K41" s="188">
        <v>375</v>
      </c>
    </row>
    <row r="42" spans="1:11" ht="12.75">
      <c r="A42" s="27" t="s">
        <v>214</v>
      </c>
      <c r="B42" s="188">
        <v>4</v>
      </c>
      <c r="C42" s="188">
        <v>4</v>
      </c>
      <c r="D42" s="188">
        <v>5</v>
      </c>
      <c r="E42" s="188">
        <v>7</v>
      </c>
      <c r="F42" s="188">
        <v>5</v>
      </c>
      <c r="G42" s="188">
        <v>6</v>
      </c>
      <c r="H42" s="188">
        <v>3</v>
      </c>
      <c r="I42" s="188">
        <v>0</v>
      </c>
      <c r="J42" s="188">
        <v>0</v>
      </c>
      <c r="K42" s="188">
        <v>7</v>
      </c>
    </row>
    <row r="43" spans="1:11" ht="12.75">
      <c r="A43" s="27" t="s">
        <v>215</v>
      </c>
      <c r="B43" s="188">
        <v>618</v>
      </c>
      <c r="C43" s="188">
        <v>82</v>
      </c>
      <c r="D43" s="188">
        <v>40</v>
      </c>
      <c r="E43" s="188">
        <v>254</v>
      </c>
      <c r="F43" s="188">
        <v>368</v>
      </c>
      <c r="G43" s="188">
        <v>96</v>
      </c>
      <c r="H43" s="188">
        <v>97</v>
      </c>
      <c r="I43" s="188">
        <v>0</v>
      </c>
      <c r="J43" s="188">
        <v>0</v>
      </c>
      <c r="K43" s="188">
        <v>618</v>
      </c>
    </row>
    <row r="44" spans="1:11" ht="12.75">
      <c r="A44" s="27" t="s">
        <v>216</v>
      </c>
      <c r="B44" s="188">
        <v>16225</v>
      </c>
      <c r="C44" s="188">
        <v>2064</v>
      </c>
      <c r="D44" s="188">
        <v>670834</v>
      </c>
      <c r="E44" s="188">
        <v>2762415</v>
      </c>
      <c r="F44" s="188">
        <v>19641</v>
      </c>
      <c r="G44" s="188">
        <v>216892</v>
      </c>
      <c r="H44" s="188">
        <v>1950</v>
      </c>
      <c r="I44" s="188">
        <v>542</v>
      </c>
      <c r="J44" s="188">
        <v>0</v>
      </c>
      <c r="K44" s="188">
        <v>3690563</v>
      </c>
    </row>
    <row r="45" spans="1:11" ht="12.75">
      <c r="A45" s="27" t="s">
        <v>217</v>
      </c>
      <c r="B45" s="188">
        <v>615</v>
      </c>
      <c r="C45" s="188">
        <v>0</v>
      </c>
      <c r="D45" s="188">
        <v>672153</v>
      </c>
      <c r="E45" s="188">
        <v>947578</v>
      </c>
      <c r="F45" s="188">
        <v>0</v>
      </c>
      <c r="G45" s="188">
        <v>0</v>
      </c>
      <c r="H45" s="188">
        <v>0</v>
      </c>
      <c r="I45" s="188">
        <v>0</v>
      </c>
      <c r="J45" s="188">
        <v>0</v>
      </c>
      <c r="K45" s="188">
        <v>1620346</v>
      </c>
    </row>
    <row r="46" spans="1:15" ht="12.75">
      <c r="A46" s="174" t="s">
        <v>115</v>
      </c>
      <c r="B46" s="188"/>
      <c r="C46" s="188"/>
      <c r="D46" s="188"/>
      <c r="E46" s="188"/>
      <c r="F46" s="188"/>
      <c r="G46" s="188"/>
      <c r="H46" s="188"/>
      <c r="I46" s="188"/>
      <c r="J46" s="188"/>
      <c r="K46" s="188">
        <v>0</v>
      </c>
      <c r="L46" s="75"/>
      <c r="M46" s="75"/>
      <c r="N46" s="75"/>
      <c r="O46" s="75"/>
    </row>
    <row r="47" spans="1:15" ht="12.75">
      <c r="A47" s="188" t="s">
        <v>218</v>
      </c>
      <c r="B47" s="188">
        <v>4046</v>
      </c>
      <c r="C47" s="188">
        <v>150254</v>
      </c>
      <c r="D47" s="188">
        <v>2882466</v>
      </c>
      <c r="E47" s="188">
        <v>2302216</v>
      </c>
      <c r="F47" s="188">
        <v>5330373</v>
      </c>
      <c r="G47" s="188">
        <v>0</v>
      </c>
      <c r="H47" s="188">
        <v>358435</v>
      </c>
      <c r="I47" s="188">
        <v>60936</v>
      </c>
      <c r="J47" s="188">
        <v>178862</v>
      </c>
      <c r="K47" s="188">
        <v>11267588</v>
      </c>
      <c r="L47" s="75"/>
      <c r="M47" s="75"/>
      <c r="N47" s="75"/>
      <c r="O47" s="75"/>
    </row>
    <row r="48" spans="1:15" ht="12.75">
      <c r="A48" s="188" t="s">
        <v>219</v>
      </c>
      <c r="B48" s="188">
        <v>62119</v>
      </c>
      <c r="C48" s="188">
        <v>183963</v>
      </c>
      <c r="D48" s="188">
        <v>789576</v>
      </c>
      <c r="E48" s="188">
        <v>1028992</v>
      </c>
      <c r="F48" s="188">
        <v>589755</v>
      </c>
      <c r="G48" s="188">
        <v>9960</v>
      </c>
      <c r="H48" s="188">
        <v>0</v>
      </c>
      <c r="I48" s="188">
        <v>21916</v>
      </c>
      <c r="J48" s="188">
        <v>44802</v>
      </c>
      <c r="K48" s="188">
        <v>2731083</v>
      </c>
      <c r="L48" s="75"/>
      <c r="M48" s="75"/>
      <c r="N48" s="75"/>
      <c r="O48" s="75"/>
    </row>
    <row r="49" spans="1:15" ht="12.75">
      <c r="A49" s="188" t="s">
        <v>542</v>
      </c>
      <c r="B49" s="188"/>
      <c r="C49" s="188">
        <v>22425</v>
      </c>
      <c r="D49" s="188"/>
      <c r="E49" s="188">
        <v>719930</v>
      </c>
      <c r="F49" s="188"/>
      <c r="G49" s="188">
        <v>5422</v>
      </c>
      <c r="H49" s="188">
        <v>13040</v>
      </c>
      <c r="I49" s="188"/>
      <c r="J49" s="188"/>
      <c r="K49" s="188">
        <v>760817</v>
      </c>
      <c r="L49" s="75"/>
      <c r="M49" s="75"/>
      <c r="N49" s="75"/>
      <c r="O49" s="75"/>
    </row>
    <row r="50" spans="1:15" ht="12.75">
      <c r="A50" s="173" t="s">
        <v>220</v>
      </c>
      <c r="B50" s="173">
        <f>B100</f>
        <v>57211</v>
      </c>
      <c r="C50" s="173">
        <f>C100</f>
        <v>4821618</v>
      </c>
      <c r="D50" s="173">
        <f aca="true" t="shared" si="6" ref="D50:K50">D100</f>
        <v>3584040</v>
      </c>
      <c r="E50" s="173">
        <f t="shared" si="6"/>
        <v>31433741</v>
      </c>
      <c r="F50" s="173">
        <f t="shared" si="6"/>
        <v>12850634</v>
      </c>
      <c r="G50" s="173">
        <f t="shared" si="6"/>
        <v>4911502</v>
      </c>
      <c r="H50" s="173">
        <f t="shared" si="6"/>
        <v>1190186</v>
      </c>
      <c r="I50" s="173">
        <f t="shared" si="6"/>
        <v>491552</v>
      </c>
      <c r="J50" s="173">
        <f t="shared" si="6"/>
        <v>256555</v>
      </c>
      <c r="K50" s="173">
        <f t="shared" si="6"/>
        <v>59597039</v>
      </c>
      <c r="L50" s="75"/>
      <c r="M50" s="75" t="s">
        <v>544</v>
      </c>
      <c r="N50" s="75"/>
      <c r="O50" s="75"/>
    </row>
    <row r="51" spans="1:11" ht="12.75">
      <c r="A51" s="174" t="s">
        <v>0</v>
      </c>
      <c r="B51" s="212">
        <v>0</v>
      </c>
      <c r="C51" s="212">
        <v>0</v>
      </c>
      <c r="D51" s="212">
        <v>0</v>
      </c>
      <c r="E51" s="212">
        <v>0</v>
      </c>
      <c r="F51" s="212">
        <v>0</v>
      </c>
      <c r="G51" s="212">
        <v>0</v>
      </c>
      <c r="H51" s="212">
        <v>0</v>
      </c>
      <c r="I51" s="212">
        <v>0</v>
      </c>
      <c r="J51" s="212">
        <v>0</v>
      </c>
      <c r="K51" s="212">
        <v>0</v>
      </c>
    </row>
    <row r="52" spans="1:12" ht="12.75">
      <c r="A52" s="221" t="s">
        <v>877</v>
      </c>
      <c r="B52" s="146">
        <f>c!C4</f>
        <v>0</v>
      </c>
      <c r="C52" s="147">
        <f>c!D4</f>
        <v>1274647</v>
      </c>
      <c r="D52" s="146">
        <f>c!E4</f>
        <v>0</v>
      </c>
      <c r="E52" s="146">
        <f>c!F4</f>
        <v>0</v>
      </c>
      <c r="F52" s="146">
        <f>c!G4</f>
        <v>0</v>
      </c>
      <c r="G52" s="146">
        <f>c!H4</f>
        <v>11688</v>
      </c>
      <c r="H52" s="146">
        <f>c!I4</f>
        <v>48957</v>
      </c>
      <c r="I52" s="146">
        <f>c!J4</f>
        <v>0</v>
      </c>
      <c r="J52" s="146">
        <f>c!K4</f>
        <v>0</v>
      </c>
      <c r="K52" s="146">
        <f>c!L4</f>
        <v>1335292</v>
      </c>
      <c r="L52" s="165"/>
    </row>
    <row r="53" spans="1:12" ht="12.75">
      <c r="A53" s="221" t="s">
        <v>9</v>
      </c>
      <c r="B53" s="146">
        <f>c!C28</f>
        <v>0</v>
      </c>
      <c r="C53" s="146">
        <f>c!D28</f>
        <v>4615450</v>
      </c>
      <c r="D53" s="146">
        <f>c!E28</f>
        <v>0</v>
      </c>
      <c r="E53" s="146">
        <f>c!F28</f>
        <v>56021273</v>
      </c>
      <c r="F53" s="146">
        <f>c!G28</f>
        <v>0</v>
      </c>
      <c r="G53" s="146">
        <f>c!H28</f>
        <v>1835571</v>
      </c>
      <c r="H53" s="146">
        <f>c!I28</f>
        <v>4014753</v>
      </c>
      <c r="I53" s="146">
        <f>c!J28</f>
        <v>0</v>
      </c>
      <c r="J53" s="146">
        <f>c!K28</f>
        <v>0</v>
      </c>
      <c r="K53" s="146">
        <f>c!L28</f>
        <v>66487047</v>
      </c>
      <c r="L53" s="165"/>
    </row>
    <row r="54" spans="1:12" ht="12.75">
      <c r="A54" s="221" t="s">
        <v>878</v>
      </c>
      <c r="B54" s="146">
        <f>c!C5</f>
        <v>0</v>
      </c>
      <c r="C54" s="147">
        <f>c!D5</f>
        <v>17566696</v>
      </c>
      <c r="D54" s="146">
        <f>c!E5</f>
        <v>0</v>
      </c>
      <c r="E54" s="146">
        <f>c!F5</f>
        <v>3980332</v>
      </c>
      <c r="F54" s="146">
        <f>c!G5</f>
        <v>0</v>
      </c>
      <c r="G54" s="146">
        <f>c!H5</f>
        <v>17218</v>
      </c>
      <c r="H54" s="146">
        <f>c!I5</f>
        <v>70102</v>
      </c>
      <c r="I54" s="146">
        <f>c!J5</f>
        <v>0</v>
      </c>
      <c r="J54" s="146">
        <f>c!K5</f>
        <v>0</v>
      </c>
      <c r="K54" s="146">
        <f>c!L5</f>
        <v>21634347</v>
      </c>
      <c r="L54" s="165"/>
    </row>
    <row r="55" spans="1:12" ht="12.75">
      <c r="A55" s="221" t="s">
        <v>879</v>
      </c>
      <c r="B55" s="146">
        <f>c!C6</f>
        <v>0</v>
      </c>
      <c r="C55" s="146">
        <f>c!D6</f>
        <v>27657254</v>
      </c>
      <c r="D55" s="146">
        <f>c!E6</f>
        <v>0</v>
      </c>
      <c r="E55" s="146">
        <f>c!F6</f>
        <v>6035513</v>
      </c>
      <c r="F55" s="146">
        <f>c!G6</f>
        <v>0</v>
      </c>
      <c r="G55" s="146">
        <f>c!H6</f>
        <v>821754</v>
      </c>
      <c r="H55" s="146">
        <f>c!I6</f>
        <v>3554514</v>
      </c>
      <c r="I55" s="146">
        <f>c!J6</f>
        <v>0</v>
      </c>
      <c r="J55" s="146">
        <f>c!K6</f>
        <v>0</v>
      </c>
      <c r="K55" s="146">
        <f>c!L6</f>
        <v>38069035</v>
      </c>
      <c r="L55" s="228"/>
    </row>
    <row r="56" spans="1:12" ht="12.75">
      <c r="A56" s="221" t="s">
        <v>880</v>
      </c>
      <c r="B56" s="146">
        <f>c!C7</f>
        <v>0</v>
      </c>
      <c r="C56" s="146">
        <f>c!D7</f>
        <v>108807329</v>
      </c>
      <c r="D56" s="146">
        <f>c!E7</f>
        <v>0</v>
      </c>
      <c r="E56" s="146">
        <f>c!F7</f>
        <v>148696072</v>
      </c>
      <c r="F56" s="146">
        <f>c!G7</f>
        <v>0</v>
      </c>
      <c r="G56" s="146">
        <f>c!H7</f>
        <v>9280352</v>
      </c>
      <c r="H56" s="146">
        <f>c!I7</f>
        <v>13823764</v>
      </c>
      <c r="I56" s="146">
        <f>c!J7</f>
        <v>0</v>
      </c>
      <c r="J56" s="146">
        <f>c!K7</f>
        <v>0</v>
      </c>
      <c r="K56" s="146">
        <f>c!L7</f>
        <v>280607517</v>
      </c>
      <c r="L56" s="165"/>
    </row>
    <row r="57" spans="1:12" ht="12.75">
      <c r="A57" s="221" t="s">
        <v>881</v>
      </c>
      <c r="B57" s="146">
        <f>c!C8</f>
        <v>0</v>
      </c>
      <c r="C57" s="146">
        <f>c!D8</f>
        <v>59856315</v>
      </c>
      <c r="D57" s="146">
        <f>c!E8</f>
        <v>0</v>
      </c>
      <c r="E57" s="146">
        <f>c!F8</f>
        <v>80275876</v>
      </c>
      <c r="F57" s="146">
        <f>c!G8</f>
        <v>0</v>
      </c>
      <c r="G57" s="146">
        <f>c!H8</f>
        <v>75999440</v>
      </c>
      <c r="H57" s="146">
        <f>c!I8</f>
        <v>2968093</v>
      </c>
      <c r="I57" s="146">
        <f>c!J8</f>
        <v>0</v>
      </c>
      <c r="J57" s="146">
        <f>c!K8</f>
        <v>0</v>
      </c>
      <c r="K57" s="146">
        <f>c!L8</f>
        <v>219099726</v>
      </c>
      <c r="L57" s="165"/>
    </row>
    <row r="58" spans="1:12" ht="12.75">
      <c r="A58" s="221" t="s">
        <v>882</v>
      </c>
      <c r="B58" s="146">
        <f>c!C9</f>
        <v>0</v>
      </c>
      <c r="C58" s="146">
        <f>c!D9</f>
        <v>156</v>
      </c>
      <c r="D58" s="146">
        <f>c!E9</f>
        <v>0</v>
      </c>
      <c r="E58" s="146">
        <f>c!F9</f>
        <v>487117</v>
      </c>
      <c r="F58" s="146">
        <f>c!G9</f>
        <v>0</v>
      </c>
      <c r="G58" s="146">
        <f>c!H9</f>
        <v>11</v>
      </c>
      <c r="H58" s="146">
        <f>c!I9</f>
        <v>92193</v>
      </c>
      <c r="I58" s="146">
        <f>c!J9</f>
        <v>0</v>
      </c>
      <c r="J58" s="146">
        <f>c!K9</f>
        <v>0</v>
      </c>
      <c r="K58" s="146">
        <f>c!L9</f>
        <v>579477</v>
      </c>
      <c r="L58" s="165"/>
    </row>
    <row r="59" spans="1:12" ht="12.75">
      <c r="A59" s="221" t="s">
        <v>10</v>
      </c>
      <c r="B59" s="147">
        <f>c!C29</f>
        <v>61131</v>
      </c>
      <c r="C59" s="147">
        <f>c!D29</f>
        <v>0</v>
      </c>
      <c r="D59" s="147">
        <f>c!E29</f>
        <v>842979</v>
      </c>
      <c r="E59" s="147">
        <f>c!F29</f>
        <v>4145886</v>
      </c>
      <c r="F59" s="147">
        <f>c!G29</f>
        <v>20951860</v>
      </c>
      <c r="G59" s="147">
        <f>c!H29</f>
        <v>0</v>
      </c>
      <c r="H59" s="147">
        <f>c!I29</f>
        <v>441404</v>
      </c>
      <c r="I59" s="147">
        <f>c!J29</f>
        <v>283296</v>
      </c>
      <c r="J59" s="147">
        <f>c!K29</f>
        <v>173184</v>
      </c>
      <c r="K59" s="147">
        <f>c!L29</f>
        <v>26899740</v>
      </c>
      <c r="L59" s="165"/>
    </row>
    <row r="60" spans="1:12" ht="12.75">
      <c r="A60" s="221" t="s">
        <v>883</v>
      </c>
      <c r="B60" s="146">
        <f>c!C10</f>
        <v>0</v>
      </c>
      <c r="C60" s="146">
        <v>0</v>
      </c>
      <c r="D60" s="146">
        <v>0</v>
      </c>
      <c r="E60" s="146">
        <v>0</v>
      </c>
      <c r="F60" s="147">
        <v>50053</v>
      </c>
      <c r="G60" s="146">
        <v>0</v>
      </c>
      <c r="H60" s="146">
        <v>0</v>
      </c>
      <c r="I60" s="146">
        <v>0</v>
      </c>
      <c r="J60" s="146">
        <v>0</v>
      </c>
      <c r="K60" s="147">
        <v>50053</v>
      </c>
      <c r="L60" s="165"/>
    </row>
    <row r="61" spans="1:12" ht="12.75">
      <c r="A61" s="221" t="s">
        <v>884</v>
      </c>
      <c r="B61" s="147">
        <f>c!C11</f>
        <v>277196</v>
      </c>
      <c r="C61" s="147">
        <f>c!D11</f>
        <v>0</v>
      </c>
      <c r="D61" s="147">
        <f>c!E11</f>
        <v>14</v>
      </c>
      <c r="E61" s="147">
        <f>c!F11</f>
        <v>567910</v>
      </c>
      <c r="F61" s="147">
        <f>c!G11</f>
        <v>35755</v>
      </c>
      <c r="G61" s="147">
        <f>c!H11</f>
        <v>22742</v>
      </c>
      <c r="H61" s="147">
        <f>c!I11</f>
        <v>0</v>
      </c>
      <c r="I61" s="147">
        <f>c!J11</f>
        <v>1706132</v>
      </c>
      <c r="J61" s="147">
        <f>c!K11</f>
        <v>0</v>
      </c>
      <c r="K61" s="147">
        <f>c!L11</f>
        <v>2609749</v>
      </c>
      <c r="L61" s="165"/>
    </row>
    <row r="62" spans="1:12" ht="12.75">
      <c r="A62" s="221" t="s">
        <v>885</v>
      </c>
      <c r="B62" s="146">
        <f>c!C12</f>
        <v>0</v>
      </c>
      <c r="C62" s="146">
        <f>c!D12</f>
        <v>0</v>
      </c>
      <c r="D62" s="146">
        <f>c!E12</f>
        <v>0</v>
      </c>
      <c r="E62" s="146">
        <f>c!F12</f>
        <v>10854140</v>
      </c>
      <c r="F62" s="146">
        <f>c!G12</f>
        <v>7182746</v>
      </c>
      <c r="G62" s="146">
        <f>c!H12</f>
        <v>143868</v>
      </c>
      <c r="H62" s="146">
        <f>c!I12</f>
        <v>0</v>
      </c>
      <c r="I62" s="146">
        <f>c!J12</f>
        <v>0</v>
      </c>
      <c r="J62" s="146">
        <f>c!K12</f>
        <v>0</v>
      </c>
      <c r="K62" s="146">
        <f>c!L12</f>
        <v>18180754</v>
      </c>
      <c r="L62" s="165"/>
    </row>
    <row r="63" spans="1:12" ht="12.75">
      <c r="A63" s="222" t="s">
        <v>891</v>
      </c>
      <c r="B63" s="147">
        <f>c!C13</f>
        <v>202299</v>
      </c>
      <c r="C63" s="147">
        <f>c!D13</f>
        <v>0</v>
      </c>
      <c r="D63" s="147">
        <f>c!E13</f>
        <v>0</v>
      </c>
      <c r="E63" s="147">
        <f>c!F13</f>
        <v>0</v>
      </c>
      <c r="F63" s="147">
        <f>c!G13</f>
        <v>3162179</v>
      </c>
      <c r="G63" s="147">
        <f>c!H13</f>
        <v>0</v>
      </c>
      <c r="H63" s="147">
        <f>c!I13</f>
        <v>0</v>
      </c>
      <c r="I63" s="147">
        <f>c!J13</f>
        <v>0</v>
      </c>
      <c r="J63" s="147">
        <f>c!K13</f>
        <v>0</v>
      </c>
      <c r="K63" s="147">
        <f>c!L13</f>
        <v>3364478</v>
      </c>
      <c r="L63" s="165"/>
    </row>
    <row r="64" spans="1:12" ht="12.75">
      <c r="A64" s="222" t="s">
        <v>892</v>
      </c>
      <c r="B64" s="147">
        <f>c!C14</f>
        <v>0</v>
      </c>
      <c r="C64" s="147">
        <f>c!D14</f>
        <v>0</v>
      </c>
      <c r="D64" s="147">
        <f>c!E14</f>
        <v>0</v>
      </c>
      <c r="E64" s="147">
        <f>c!F14</f>
        <v>0</v>
      </c>
      <c r="F64" s="147">
        <f>c!G14</f>
        <v>0</v>
      </c>
      <c r="G64" s="147">
        <f>c!H14</f>
        <v>0</v>
      </c>
      <c r="H64" s="147">
        <f>c!I14</f>
        <v>0</v>
      </c>
      <c r="I64" s="147">
        <f>c!J14</f>
        <v>0</v>
      </c>
      <c r="J64" s="147">
        <f>c!K14</f>
        <v>0</v>
      </c>
      <c r="K64" s="147">
        <f>c!L14</f>
        <v>0</v>
      </c>
      <c r="L64" s="165"/>
    </row>
    <row r="65" spans="1:12" ht="12.75">
      <c r="A65" s="222" t="s">
        <v>893</v>
      </c>
      <c r="B65" s="147">
        <f>c!C15</f>
        <v>1289431</v>
      </c>
      <c r="C65" s="147">
        <f>c!D15</f>
        <v>0</v>
      </c>
      <c r="D65" s="147">
        <f>c!E15</f>
        <v>0</v>
      </c>
      <c r="E65" s="147">
        <f>c!F15</f>
        <v>34986215</v>
      </c>
      <c r="F65" s="147">
        <f>c!G15</f>
        <v>0</v>
      </c>
      <c r="G65" s="147">
        <f>c!H15</f>
        <v>0</v>
      </c>
      <c r="H65" s="147">
        <f>c!I15</f>
        <v>0</v>
      </c>
      <c r="I65" s="147">
        <f>c!J15</f>
        <v>0</v>
      </c>
      <c r="J65" s="147">
        <f>c!K15</f>
        <v>0</v>
      </c>
      <c r="K65" s="147">
        <f>c!L15</f>
        <v>36275646</v>
      </c>
      <c r="L65" s="165"/>
    </row>
    <row r="66" spans="1:12" ht="12.75">
      <c r="A66" s="221" t="s">
        <v>886</v>
      </c>
      <c r="B66" s="147">
        <f>c!C16</f>
        <v>0</v>
      </c>
      <c r="C66" s="147">
        <f>c!D16</f>
        <v>0</v>
      </c>
      <c r="D66" s="147">
        <f>c!E16</f>
        <v>6268220</v>
      </c>
      <c r="E66" s="147">
        <f>c!F16</f>
        <v>0</v>
      </c>
      <c r="F66" s="147">
        <f>c!G16</f>
        <v>0</v>
      </c>
      <c r="G66" s="147">
        <f>c!H16</f>
        <v>18948864</v>
      </c>
      <c r="H66" s="147">
        <f>c!I16</f>
        <v>0</v>
      </c>
      <c r="I66" s="147">
        <f>c!J16</f>
        <v>0</v>
      </c>
      <c r="J66" s="147">
        <f>c!K16</f>
        <v>0</v>
      </c>
      <c r="K66" s="147">
        <f>c!L16</f>
        <v>25217084</v>
      </c>
      <c r="L66" s="165"/>
    </row>
    <row r="67" spans="1:12" ht="12.75">
      <c r="A67" s="221" t="s">
        <v>887</v>
      </c>
      <c r="B67" s="147">
        <f>c!C17</f>
        <v>0</v>
      </c>
      <c r="C67" s="147">
        <f>c!D17</f>
        <v>0</v>
      </c>
      <c r="D67" s="147">
        <f>c!E17</f>
        <v>76</v>
      </c>
      <c r="E67" s="147">
        <f>c!F17</f>
        <v>0</v>
      </c>
      <c r="F67" s="147">
        <f>c!G17</f>
        <v>0</v>
      </c>
      <c r="G67" s="147">
        <f>c!H17</f>
        <v>0</v>
      </c>
      <c r="H67" s="147">
        <f>c!I17</f>
        <v>0</v>
      </c>
      <c r="I67" s="147">
        <f>c!J17</f>
        <v>0</v>
      </c>
      <c r="J67" s="147">
        <f>c!K17</f>
        <v>0</v>
      </c>
      <c r="K67" s="147">
        <f>c!L17</f>
        <v>76</v>
      </c>
      <c r="L67" s="165"/>
    </row>
    <row r="68" spans="1:12" ht="12.75">
      <c r="A68" s="221" t="s">
        <v>888</v>
      </c>
      <c r="B68" s="147">
        <f>c!C18</f>
        <v>0</v>
      </c>
      <c r="C68" s="147">
        <f>c!D18</f>
        <v>0</v>
      </c>
      <c r="D68" s="147">
        <f>c!E18</f>
        <v>0</v>
      </c>
      <c r="E68" s="147">
        <f>c!F18</f>
        <v>873592</v>
      </c>
      <c r="F68" s="147">
        <f>c!G18</f>
        <v>0</v>
      </c>
      <c r="G68" s="147">
        <f>c!H18</f>
        <v>0</v>
      </c>
      <c r="H68" s="147">
        <f>c!I18</f>
        <v>0</v>
      </c>
      <c r="I68" s="147">
        <f>c!J18</f>
        <v>0</v>
      </c>
      <c r="J68" s="147">
        <f>c!K18</f>
        <v>0</v>
      </c>
      <c r="K68" s="147">
        <f>c!L18</f>
        <v>873592</v>
      </c>
      <c r="L68" s="165"/>
    </row>
    <row r="69" spans="1:12" ht="12.75">
      <c r="A69" s="221" t="s">
        <v>889</v>
      </c>
      <c r="B69" s="147">
        <f>c!C19</f>
        <v>14644</v>
      </c>
      <c r="C69" s="147">
        <f>c!D19</f>
        <v>0</v>
      </c>
      <c r="D69" s="147">
        <f>c!E19</f>
        <v>35014</v>
      </c>
      <c r="E69" s="147">
        <f>c!F19</f>
        <v>12283398</v>
      </c>
      <c r="F69" s="147">
        <f>c!G19</f>
        <v>1377569</v>
      </c>
      <c r="G69" s="147">
        <f>c!H19</f>
        <v>29182</v>
      </c>
      <c r="H69" s="147">
        <f>c!I19</f>
        <v>0</v>
      </c>
      <c r="I69" s="147">
        <f>c!J19</f>
        <v>0</v>
      </c>
      <c r="J69" s="147">
        <f>c!K19</f>
        <v>0</v>
      </c>
      <c r="K69" s="147">
        <f>c!L19</f>
        <v>13739807</v>
      </c>
      <c r="L69" s="165"/>
    </row>
    <row r="70" spans="1:12" ht="12.75">
      <c r="A70" s="221" t="s">
        <v>890</v>
      </c>
      <c r="B70" s="147">
        <f>c!C20</f>
        <v>573048</v>
      </c>
      <c r="C70" s="147">
        <f>c!D20</f>
        <v>0</v>
      </c>
      <c r="D70" s="147">
        <f>c!E20</f>
        <v>0</v>
      </c>
      <c r="E70" s="147">
        <f>c!F20</f>
        <v>2057</v>
      </c>
      <c r="F70" s="147">
        <f>c!G20</f>
        <v>0</v>
      </c>
      <c r="G70" s="147">
        <f>c!H20</f>
        <v>0</v>
      </c>
      <c r="H70" s="147">
        <f>c!I20</f>
        <v>0</v>
      </c>
      <c r="I70" s="147">
        <f>c!J20</f>
        <v>0</v>
      </c>
      <c r="J70" s="147">
        <f>c!K20</f>
        <v>0</v>
      </c>
      <c r="K70" s="147">
        <f>c!L20</f>
        <v>575105</v>
      </c>
      <c r="L70" s="165"/>
    </row>
    <row r="71" spans="1:12" ht="12.75">
      <c r="A71" s="223" t="s">
        <v>11</v>
      </c>
      <c r="B71" s="147">
        <f>c!C30</f>
        <v>1564</v>
      </c>
      <c r="C71" s="147">
        <f>c!D30</f>
        <v>0</v>
      </c>
      <c r="D71" s="147">
        <f>c!E30</f>
        <v>777527</v>
      </c>
      <c r="E71" s="147">
        <f>c!F30</f>
        <v>42465</v>
      </c>
      <c r="F71" s="147">
        <f>c!G30</f>
        <v>89627</v>
      </c>
      <c r="G71" s="147">
        <f>c!H30</f>
        <v>1486</v>
      </c>
      <c r="H71" s="147">
        <f>c!I30</f>
        <v>0</v>
      </c>
      <c r="I71" s="147">
        <f>c!J30</f>
        <v>714</v>
      </c>
      <c r="J71" s="147">
        <f>c!K30</f>
        <v>2810</v>
      </c>
      <c r="K71" s="147">
        <f>c!L30</f>
        <v>916192</v>
      </c>
      <c r="L71" s="165"/>
    </row>
    <row r="72" spans="1:12" ht="12.75">
      <c r="A72" s="223" t="s">
        <v>2</v>
      </c>
      <c r="B72" s="224">
        <f>SUM(B52:B58)</f>
        <v>0</v>
      </c>
      <c r="C72" s="224">
        <f aca="true" t="shared" si="7" ref="C72:K72">SUM(C52:C58)</f>
        <v>219777847</v>
      </c>
      <c r="D72" s="224">
        <f t="shared" si="7"/>
        <v>0</v>
      </c>
      <c r="E72" s="224">
        <f t="shared" si="7"/>
        <v>295496183</v>
      </c>
      <c r="F72" s="224">
        <f t="shared" si="7"/>
        <v>0</v>
      </c>
      <c r="G72" s="224">
        <f t="shared" si="7"/>
        <v>87966034</v>
      </c>
      <c r="H72" s="224">
        <f t="shared" si="7"/>
        <v>24572376</v>
      </c>
      <c r="I72" s="224">
        <f t="shared" si="7"/>
        <v>0</v>
      </c>
      <c r="J72" s="224">
        <f t="shared" si="7"/>
        <v>0</v>
      </c>
      <c r="K72" s="224">
        <f t="shared" si="7"/>
        <v>627812441</v>
      </c>
      <c r="L72" s="165"/>
    </row>
    <row r="73" spans="1:12" ht="12.75">
      <c r="A73" s="223" t="s">
        <v>4</v>
      </c>
      <c r="B73" s="224">
        <f>SUM(B59:B71)</f>
        <v>2419313</v>
      </c>
      <c r="C73" s="224">
        <f>SUM(C59:C71)</f>
        <v>0</v>
      </c>
      <c r="D73" s="224">
        <f aca="true" t="shared" si="8" ref="D73:K73">SUM(D59:D71)</f>
        <v>7923830</v>
      </c>
      <c r="E73" s="224">
        <f t="shared" si="8"/>
        <v>63755663</v>
      </c>
      <c r="F73" s="224">
        <f t="shared" si="8"/>
        <v>32849789</v>
      </c>
      <c r="G73" s="224">
        <f t="shared" si="8"/>
        <v>19146142</v>
      </c>
      <c r="H73" s="224">
        <f t="shared" si="8"/>
        <v>441404</v>
      </c>
      <c r="I73" s="224">
        <f t="shared" si="8"/>
        <v>1990142</v>
      </c>
      <c r="J73" s="224">
        <f t="shared" si="8"/>
        <v>175994</v>
      </c>
      <c r="K73" s="224">
        <f t="shared" si="8"/>
        <v>128702276</v>
      </c>
      <c r="L73" s="165"/>
    </row>
    <row r="74" spans="1:12" ht="12.75">
      <c r="A74" s="173" t="s">
        <v>3</v>
      </c>
      <c r="B74" s="225">
        <f>SUM(B52:B71)</f>
        <v>2419313</v>
      </c>
      <c r="C74" s="225">
        <f>SUM(C52:C71)</f>
        <v>219777847</v>
      </c>
      <c r="D74" s="225">
        <f aca="true" t="shared" si="9" ref="D74:K74">SUM(D52:D71)</f>
        <v>7923830</v>
      </c>
      <c r="E74" s="225">
        <f t="shared" si="9"/>
        <v>359251846</v>
      </c>
      <c r="F74" s="225">
        <f t="shared" si="9"/>
        <v>32849789</v>
      </c>
      <c r="G74" s="225">
        <f t="shared" si="9"/>
        <v>107112176</v>
      </c>
      <c r="H74" s="225">
        <f t="shared" si="9"/>
        <v>25013780</v>
      </c>
      <c r="I74" s="225">
        <f t="shared" si="9"/>
        <v>1990142</v>
      </c>
      <c r="J74" s="225">
        <f t="shared" si="9"/>
        <v>175994</v>
      </c>
      <c r="K74" s="225">
        <f t="shared" si="9"/>
        <v>756514717</v>
      </c>
      <c r="L74" s="165"/>
    </row>
    <row r="75" ht="12.75">
      <c r="A75" s="174" t="s">
        <v>1</v>
      </c>
    </row>
    <row r="76" spans="1:12" ht="12.75">
      <c r="A76" s="222" t="s">
        <v>860</v>
      </c>
      <c r="B76" s="146">
        <f>c!C38</f>
        <v>0</v>
      </c>
      <c r="C76" s="147">
        <f>c!D38</f>
        <v>19492</v>
      </c>
      <c r="D76" s="146">
        <f>c!E38</f>
        <v>0</v>
      </c>
      <c r="E76" s="146">
        <f>c!F38</f>
        <v>0</v>
      </c>
      <c r="F76" s="146">
        <f>c!G38</f>
        <v>0</v>
      </c>
      <c r="G76" s="146">
        <f>c!H38</f>
        <v>122</v>
      </c>
      <c r="H76" s="146">
        <f>c!I38</f>
        <v>2475</v>
      </c>
      <c r="I76" s="146">
        <f>c!J38</f>
        <v>0</v>
      </c>
      <c r="J76" s="146">
        <f>c!K38</f>
        <v>0</v>
      </c>
      <c r="K76" s="146">
        <f>c!L38</f>
        <v>22089</v>
      </c>
      <c r="L76" s="165"/>
    </row>
    <row r="77" spans="1:12" ht="12.75">
      <c r="A77" s="222" t="s">
        <v>12</v>
      </c>
      <c r="B77" s="146">
        <f>c!C64</f>
        <v>0</v>
      </c>
      <c r="C77" s="146">
        <f>c!D64</f>
        <v>409129</v>
      </c>
      <c r="D77" s="146">
        <f>c!E64</f>
        <v>0</v>
      </c>
      <c r="E77" s="146">
        <f>c!F64</f>
        <v>17111248</v>
      </c>
      <c r="F77" s="146">
        <f>c!G64</f>
        <v>0</v>
      </c>
      <c r="G77" s="146">
        <f>c!H64</f>
        <v>1244919</v>
      </c>
      <c r="H77" s="146">
        <f>c!I64</f>
        <v>190777</v>
      </c>
      <c r="I77" s="146">
        <f>c!J64</f>
        <v>0</v>
      </c>
      <c r="J77" s="146">
        <f>c!K64</f>
        <v>0</v>
      </c>
      <c r="K77" s="146">
        <f>c!L64</f>
        <v>18956073</v>
      </c>
      <c r="L77" s="165"/>
    </row>
    <row r="78" spans="1:12" ht="12.75">
      <c r="A78" s="222" t="s">
        <v>861</v>
      </c>
      <c r="B78" s="146">
        <f>c!C39</f>
        <v>0</v>
      </c>
      <c r="C78" s="147">
        <f>c!D39</f>
        <v>201489</v>
      </c>
      <c r="D78" s="146">
        <f>c!E39</f>
        <v>0</v>
      </c>
      <c r="E78" s="146">
        <f>c!F39</f>
        <v>70690</v>
      </c>
      <c r="F78" s="146">
        <f>c!G39</f>
        <v>0</v>
      </c>
      <c r="G78" s="146">
        <f>c!H39</f>
        <v>257</v>
      </c>
      <c r="H78" s="146">
        <f>c!I39</f>
        <v>2308</v>
      </c>
      <c r="I78" s="146">
        <f>c!J39</f>
        <v>0</v>
      </c>
      <c r="J78" s="146">
        <f>c!K39</f>
        <v>0</v>
      </c>
      <c r="K78" s="146">
        <f>c!L39</f>
        <v>274744</v>
      </c>
      <c r="L78" s="165"/>
    </row>
    <row r="79" spans="1:12" ht="12.75">
      <c r="A79" s="222" t="s">
        <v>862</v>
      </c>
      <c r="B79" s="146">
        <f>c!C40</f>
        <v>0</v>
      </c>
      <c r="C79" s="146">
        <f>c!D40</f>
        <v>373544</v>
      </c>
      <c r="D79" s="146">
        <f>c!E40</f>
        <v>0</v>
      </c>
      <c r="E79" s="146">
        <f>c!F40</f>
        <v>116442</v>
      </c>
      <c r="F79" s="146">
        <f>c!G40</f>
        <v>0</v>
      </c>
      <c r="G79" s="146">
        <f>c!H40</f>
        <v>15008</v>
      </c>
      <c r="H79" s="146">
        <f>c!I40</f>
        <v>57336</v>
      </c>
      <c r="I79" s="146">
        <f>c!J40</f>
        <v>0</v>
      </c>
      <c r="J79" s="146">
        <f>c!K40</f>
        <v>0</v>
      </c>
      <c r="K79" s="146">
        <f>c!L40</f>
        <v>562330</v>
      </c>
      <c r="L79" s="165"/>
    </row>
    <row r="80" spans="1:12" ht="12.75">
      <c r="A80" s="222" t="s">
        <v>863</v>
      </c>
      <c r="B80" s="146">
        <f>c!C41</f>
        <v>0</v>
      </c>
      <c r="C80" s="146">
        <f>c!D41</f>
        <v>2624715</v>
      </c>
      <c r="D80" s="146">
        <f>c!E41</f>
        <v>0</v>
      </c>
      <c r="E80" s="146">
        <f>c!F41</f>
        <v>2583923</v>
      </c>
      <c r="F80" s="146">
        <f>c!G41</f>
        <v>0</v>
      </c>
      <c r="G80" s="146">
        <f>c!H41</f>
        <v>143692</v>
      </c>
      <c r="H80" s="146">
        <f>c!I41</f>
        <v>360258</v>
      </c>
      <c r="I80" s="146">
        <f>c!J41</f>
        <v>0</v>
      </c>
      <c r="J80" s="146">
        <f>c!K41</f>
        <v>0</v>
      </c>
      <c r="K80" s="146">
        <f>c!L41</f>
        <v>5712588</v>
      </c>
      <c r="L80" s="165"/>
    </row>
    <row r="81" spans="1:12" ht="12.75">
      <c r="A81" s="222" t="s">
        <v>864</v>
      </c>
      <c r="B81" s="146">
        <f>c!C42</f>
        <v>0</v>
      </c>
      <c r="C81" s="146">
        <f>c!D42</f>
        <v>1193175</v>
      </c>
      <c r="D81" s="146">
        <f>c!E42</f>
        <v>0</v>
      </c>
      <c r="E81" s="146">
        <f>c!F42</f>
        <v>1027082</v>
      </c>
      <c r="F81" s="146">
        <f>c!G42</f>
        <v>0</v>
      </c>
      <c r="G81" s="146">
        <f>c!H42</f>
        <v>860614</v>
      </c>
      <c r="H81" s="146">
        <f>c!I42</f>
        <v>96324</v>
      </c>
      <c r="I81" s="146">
        <f>c!J42</f>
        <v>0</v>
      </c>
      <c r="J81" s="146">
        <f>c!K42</f>
        <v>0</v>
      </c>
      <c r="K81" s="146">
        <f>c!L42</f>
        <v>3177195</v>
      </c>
      <c r="L81" s="165"/>
    </row>
    <row r="82" spans="1:12" ht="12.75">
      <c r="A82" s="222" t="s">
        <v>865</v>
      </c>
      <c r="B82" s="146">
        <f>c!C43</f>
        <v>0</v>
      </c>
      <c r="C82" s="146">
        <f>c!D43</f>
        <v>74</v>
      </c>
      <c r="D82" s="146">
        <f>c!E43</f>
        <v>0</v>
      </c>
      <c r="E82" s="146">
        <f>c!F43</f>
        <v>4542</v>
      </c>
      <c r="F82" s="146">
        <f>c!G43</f>
        <v>0</v>
      </c>
      <c r="G82" s="146">
        <f>c!H43</f>
        <v>3</v>
      </c>
      <c r="H82" s="146">
        <f>c!I43</f>
        <v>6768</v>
      </c>
      <c r="I82" s="146">
        <f>c!J43</f>
        <v>0</v>
      </c>
      <c r="J82" s="146">
        <f>c!K43</f>
        <v>0</v>
      </c>
      <c r="K82" s="146">
        <f>c!L43</f>
        <v>11387</v>
      </c>
      <c r="L82" s="165"/>
    </row>
    <row r="83" spans="1:12" ht="12.75">
      <c r="A83" s="222" t="s">
        <v>81</v>
      </c>
      <c r="B83" s="146">
        <f>c!C65</f>
        <v>2034</v>
      </c>
      <c r="C83" s="146">
        <f>c!D65</f>
        <v>0</v>
      </c>
      <c r="D83" s="146">
        <f>c!E65</f>
        <v>1244780</v>
      </c>
      <c r="E83" s="146">
        <f>c!F65</f>
        <v>5524058</v>
      </c>
      <c r="F83" s="146">
        <f>c!G65</f>
        <v>10849163</v>
      </c>
      <c r="G83" s="146">
        <f>c!H65</f>
        <v>0</v>
      </c>
      <c r="H83" s="146">
        <f>c!I65</f>
        <v>471261</v>
      </c>
      <c r="I83" s="146">
        <f>c!J65</f>
        <v>424817</v>
      </c>
      <c r="J83" s="146">
        <f>c!K65</f>
        <v>213493</v>
      </c>
      <c r="K83" s="146">
        <f>c!L65</f>
        <v>18729606</v>
      </c>
      <c r="L83" s="165"/>
    </row>
    <row r="84" spans="1:12" ht="12.75">
      <c r="A84" s="222" t="s">
        <v>866</v>
      </c>
      <c r="B84" s="146">
        <f>c!C44</f>
        <v>0</v>
      </c>
      <c r="C84" s="146">
        <f>c!D44</f>
        <v>0</v>
      </c>
      <c r="D84" s="146">
        <f>c!E44</f>
        <v>0</v>
      </c>
      <c r="E84" s="146">
        <f>c!F44</f>
        <v>0</v>
      </c>
      <c r="F84" s="146">
        <f>c!G44</f>
        <v>22680</v>
      </c>
      <c r="G84" s="146">
        <f>c!H44</f>
        <v>0</v>
      </c>
      <c r="H84" s="146">
        <f>c!I44</f>
        <v>2</v>
      </c>
      <c r="I84" s="146">
        <f>c!J44</f>
        <v>0</v>
      </c>
      <c r="J84" s="146">
        <f>c!K44</f>
        <v>0</v>
      </c>
      <c r="K84" s="146">
        <f>c!L44</f>
        <v>22682</v>
      </c>
      <c r="L84" s="165"/>
    </row>
    <row r="85" spans="1:12" ht="12.75">
      <c r="A85" s="222" t="s">
        <v>867</v>
      </c>
      <c r="B85" s="146">
        <f>c!C45</f>
        <v>562</v>
      </c>
      <c r="C85" s="146">
        <f>c!D45</f>
        <v>0</v>
      </c>
      <c r="D85" s="146">
        <f>c!E45</f>
        <v>1</v>
      </c>
      <c r="E85" s="146">
        <f>c!F45</f>
        <v>321196</v>
      </c>
      <c r="F85" s="146">
        <f>c!G45</f>
        <v>55445</v>
      </c>
      <c r="G85" s="146">
        <f>c!H45</f>
        <v>43697</v>
      </c>
      <c r="H85" s="146">
        <f>c!I45</f>
        <v>610</v>
      </c>
      <c r="I85" s="146">
        <f>c!J45</f>
        <v>4175</v>
      </c>
      <c r="J85" s="146">
        <f>c!K45</f>
        <v>0</v>
      </c>
      <c r="K85" s="146">
        <f>c!L45</f>
        <v>425686</v>
      </c>
      <c r="L85" s="165"/>
    </row>
    <row r="86" spans="1:12" ht="12.75">
      <c r="A86" s="222" t="s">
        <v>868</v>
      </c>
      <c r="B86" s="146">
        <f>c!C46</f>
        <v>0</v>
      </c>
      <c r="C86" s="146">
        <f>c!D46</f>
        <v>0</v>
      </c>
      <c r="D86" s="146">
        <f>c!E46</f>
        <v>0</v>
      </c>
      <c r="E86" s="146">
        <f>c!F46</f>
        <v>510388</v>
      </c>
      <c r="F86" s="146">
        <f>c!G46</f>
        <v>138129</v>
      </c>
      <c r="G86" s="146">
        <f>c!H46</f>
        <v>63256</v>
      </c>
      <c r="H86" s="146">
        <f>c!I46</f>
        <v>0</v>
      </c>
      <c r="I86" s="146">
        <f>c!J46</f>
        <v>0</v>
      </c>
      <c r="J86" s="146">
        <f>c!K46</f>
        <v>0</v>
      </c>
      <c r="K86" s="146">
        <f>c!L46</f>
        <v>711773</v>
      </c>
      <c r="L86" s="165"/>
    </row>
    <row r="87" spans="1:12" ht="12.75">
      <c r="A87" s="222" t="s">
        <v>869</v>
      </c>
      <c r="B87" s="146">
        <f>c!C47</f>
        <v>34</v>
      </c>
      <c r="C87" s="146">
        <f>c!D47</f>
        <v>0</v>
      </c>
      <c r="D87" s="146">
        <f>c!E47</f>
        <v>0</v>
      </c>
      <c r="E87" s="146">
        <f>c!F47</f>
        <v>0</v>
      </c>
      <c r="F87" s="146">
        <f>c!G47</f>
        <v>331572</v>
      </c>
      <c r="G87" s="146">
        <f>c!H47</f>
        <v>0</v>
      </c>
      <c r="H87" s="146">
        <f>c!I47</f>
        <v>25</v>
      </c>
      <c r="I87" s="146">
        <f>c!J47</f>
        <v>0</v>
      </c>
      <c r="J87" s="146">
        <f>c!K47</f>
        <v>0</v>
      </c>
      <c r="K87" s="146">
        <f>c!L47</f>
        <v>331631</v>
      </c>
      <c r="L87" s="165"/>
    </row>
    <row r="88" spans="1:12" ht="12.75">
      <c r="A88" s="222" t="s">
        <v>870</v>
      </c>
      <c r="B88" s="146">
        <f>c!C48</f>
        <v>0</v>
      </c>
      <c r="C88" s="146">
        <f>c!D48</f>
        <v>0</v>
      </c>
      <c r="D88" s="146">
        <f>c!E48</f>
        <v>0</v>
      </c>
      <c r="E88" s="146">
        <f>c!F48</f>
        <v>0</v>
      </c>
      <c r="F88" s="146">
        <f>c!G48</f>
        <v>0</v>
      </c>
      <c r="G88" s="146">
        <f>c!H48</f>
        <v>0</v>
      </c>
      <c r="H88" s="146">
        <f>c!I48</f>
        <v>6</v>
      </c>
      <c r="I88" s="146">
        <f>c!J48</f>
        <v>0</v>
      </c>
      <c r="J88" s="146">
        <f>c!K48</f>
        <v>0</v>
      </c>
      <c r="K88" s="146">
        <f>c!L48</f>
        <v>6</v>
      </c>
      <c r="L88" s="165"/>
    </row>
    <row r="89" spans="1:12" ht="12.75">
      <c r="A89" s="222" t="s">
        <v>871</v>
      </c>
      <c r="B89" s="147">
        <f>c!C49</f>
        <v>25966</v>
      </c>
      <c r="C89" s="147">
        <f>c!D49</f>
        <v>0</v>
      </c>
      <c r="D89" s="147">
        <f>c!E49</f>
        <v>0</v>
      </c>
      <c r="E89" s="147">
        <f>c!F49</f>
        <v>2736933</v>
      </c>
      <c r="F89" s="147">
        <f>c!G49</f>
        <v>0</v>
      </c>
      <c r="G89" s="147">
        <f>c!H49</f>
        <v>0</v>
      </c>
      <c r="H89" s="147">
        <f>c!I49</f>
        <v>1970</v>
      </c>
      <c r="I89" s="147">
        <f>c!J49</f>
        <v>0</v>
      </c>
      <c r="J89" s="147">
        <f>c!K49</f>
        <v>0</v>
      </c>
      <c r="K89" s="147">
        <f>c!L49</f>
        <v>2764869</v>
      </c>
      <c r="L89" s="165"/>
    </row>
    <row r="90" spans="1:12" ht="12.75">
      <c r="A90" s="222" t="s">
        <v>872</v>
      </c>
      <c r="B90" s="147">
        <f>c!C50</f>
        <v>0</v>
      </c>
      <c r="C90" s="147">
        <f>c!D50</f>
        <v>0</v>
      </c>
      <c r="D90" s="147">
        <f>c!E50</f>
        <v>1609096</v>
      </c>
      <c r="E90" s="147">
        <f>c!F50</f>
        <v>0</v>
      </c>
      <c r="F90" s="147">
        <f>c!G50</f>
        <v>0</v>
      </c>
      <c r="G90" s="147">
        <f>c!H50</f>
        <v>2398471</v>
      </c>
      <c r="H90" s="147">
        <f>c!I50</f>
        <v>0</v>
      </c>
      <c r="I90" s="147">
        <f>c!J50</f>
        <v>0</v>
      </c>
      <c r="J90" s="147">
        <f>c!K50</f>
        <v>0</v>
      </c>
      <c r="K90" s="147">
        <f>c!L50</f>
        <v>4007567</v>
      </c>
      <c r="L90" s="165"/>
    </row>
    <row r="91" spans="1:12" ht="12.75">
      <c r="A91" s="222" t="s">
        <v>873</v>
      </c>
      <c r="B91" s="147">
        <f>c!C51</f>
        <v>0</v>
      </c>
      <c r="C91" s="147">
        <f>c!D51</f>
        <v>0</v>
      </c>
      <c r="D91" s="147">
        <f>c!E51</f>
        <v>18</v>
      </c>
      <c r="E91" s="147">
        <f>c!F51</f>
        <v>0</v>
      </c>
      <c r="F91" s="147">
        <f>c!G51</f>
        <v>0</v>
      </c>
      <c r="G91" s="147">
        <f>c!H51</f>
        <v>0</v>
      </c>
      <c r="H91" s="147">
        <f>c!I51</f>
        <v>0</v>
      </c>
      <c r="I91" s="147">
        <f>c!J51</f>
        <v>0</v>
      </c>
      <c r="J91" s="147">
        <f>c!K51</f>
        <v>0</v>
      </c>
      <c r="K91" s="147">
        <f>c!L51</f>
        <v>18</v>
      </c>
      <c r="L91" s="165"/>
    </row>
    <row r="92" spans="1:12" ht="12.75">
      <c r="A92" s="222" t="s">
        <v>894</v>
      </c>
      <c r="B92" s="147">
        <f>c!C52</f>
        <v>0</v>
      </c>
      <c r="C92" s="147">
        <f>c!D52</f>
        <v>0</v>
      </c>
      <c r="D92" s="147">
        <f>c!E52</f>
        <v>0</v>
      </c>
      <c r="E92" s="147">
        <f>c!F52</f>
        <v>0</v>
      </c>
      <c r="F92" s="147">
        <f>c!G52</f>
        <v>35</v>
      </c>
      <c r="G92" s="147">
        <f>c!H52</f>
        <v>0</v>
      </c>
      <c r="H92" s="147">
        <f>c!I52</f>
        <v>62</v>
      </c>
      <c r="I92" s="147">
        <f>c!J52</f>
        <v>0</v>
      </c>
      <c r="J92" s="147">
        <f>c!K52</f>
        <v>0</v>
      </c>
      <c r="K92" s="147">
        <f>c!L52</f>
        <v>97</v>
      </c>
      <c r="L92" s="165"/>
    </row>
    <row r="93" spans="1:12" ht="12.75">
      <c r="A93" s="222" t="s">
        <v>874</v>
      </c>
      <c r="B93" s="147">
        <f>c!C53</f>
        <v>0</v>
      </c>
      <c r="C93" s="147">
        <f>c!D53</f>
        <v>0</v>
      </c>
      <c r="D93" s="147">
        <f>c!E53</f>
        <v>0</v>
      </c>
      <c r="E93" s="147">
        <f>c!F53</f>
        <v>267466</v>
      </c>
      <c r="F93" s="147">
        <f>c!G53</f>
        <v>0</v>
      </c>
      <c r="G93" s="147">
        <f>c!H53</f>
        <v>0</v>
      </c>
      <c r="H93" s="147">
        <f>c!I53</f>
        <v>0</v>
      </c>
      <c r="I93" s="147">
        <f>c!J53</f>
        <v>0</v>
      </c>
      <c r="J93" s="147">
        <f>c!K53</f>
        <v>0</v>
      </c>
      <c r="K93" s="147">
        <f>c!L53</f>
        <v>267466</v>
      </c>
      <c r="L93" s="165"/>
    </row>
    <row r="94" spans="1:12" ht="12.75">
      <c r="A94" s="222" t="s">
        <v>875</v>
      </c>
      <c r="B94" s="147">
        <f>c!C54</f>
        <v>6409</v>
      </c>
      <c r="C94" s="147">
        <f>c!D54</f>
        <v>0</v>
      </c>
      <c r="D94" s="147">
        <f>c!E54</f>
        <v>16770</v>
      </c>
      <c r="E94" s="147">
        <f>c!F54</f>
        <v>690230</v>
      </c>
      <c r="F94" s="147">
        <f>c!G54</f>
        <v>215188</v>
      </c>
      <c r="G94" s="147">
        <f>c!H54</f>
        <v>600</v>
      </c>
      <c r="H94" s="147">
        <f>c!I54</f>
        <v>3</v>
      </c>
      <c r="I94" s="147">
        <f>c!J54</f>
        <v>0</v>
      </c>
      <c r="J94" s="147">
        <f>c!K54</f>
        <v>0</v>
      </c>
      <c r="K94" s="147">
        <f>c!L54</f>
        <v>929200</v>
      </c>
      <c r="L94" s="165"/>
    </row>
    <row r="95" spans="1:12" ht="12.75">
      <c r="A95" s="222" t="s">
        <v>876</v>
      </c>
      <c r="B95" s="147">
        <f>c!C55</f>
        <v>9530</v>
      </c>
      <c r="C95" s="147">
        <f>c!D55</f>
        <v>0</v>
      </c>
      <c r="D95" s="147">
        <f>c!E55</f>
        <v>0</v>
      </c>
      <c r="E95" s="147">
        <f>c!F55</f>
        <v>187</v>
      </c>
      <c r="F95" s="147">
        <f>c!G55</f>
        <v>0</v>
      </c>
      <c r="G95" s="147">
        <f>c!H55</f>
        <v>0</v>
      </c>
      <c r="H95" s="147">
        <f>c!I55</f>
        <v>1</v>
      </c>
      <c r="I95" s="147">
        <f>c!J55</f>
        <v>0</v>
      </c>
      <c r="J95" s="147">
        <f>c!K55</f>
        <v>0</v>
      </c>
      <c r="K95" s="147">
        <f>c!L55</f>
        <v>9718</v>
      </c>
      <c r="L95" s="165"/>
    </row>
    <row r="96" spans="1:12" ht="12.75">
      <c r="A96" s="222" t="s">
        <v>895</v>
      </c>
      <c r="B96" s="147">
        <f>c!C56</f>
        <v>0</v>
      </c>
      <c r="C96" s="147">
        <f>c!D56</f>
        <v>0</v>
      </c>
      <c r="D96" s="147">
        <f>c!E56</f>
        <v>0</v>
      </c>
      <c r="E96" s="147">
        <f>c!F56</f>
        <v>0</v>
      </c>
      <c r="F96" s="147">
        <f>c!G56</f>
        <v>0</v>
      </c>
      <c r="G96" s="147">
        <f>c!H56</f>
        <v>1</v>
      </c>
      <c r="H96" s="147">
        <f>c!I56</f>
        <v>0</v>
      </c>
      <c r="I96" s="147">
        <f>c!J56</f>
        <v>0</v>
      </c>
      <c r="J96" s="147">
        <f>c!K56</f>
        <v>0</v>
      </c>
      <c r="K96" s="147">
        <f>c!L56</f>
        <v>1</v>
      </c>
      <c r="L96" s="165"/>
    </row>
    <row r="97" spans="1:12" ht="12.75">
      <c r="A97" s="226" t="s">
        <v>82</v>
      </c>
      <c r="B97" s="147">
        <f>c!C66</f>
        <v>12676</v>
      </c>
      <c r="C97" s="147">
        <f>c!D66</f>
        <v>0</v>
      </c>
      <c r="D97" s="147">
        <f>c!E66</f>
        <v>713375</v>
      </c>
      <c r="E97" s="147">
        <f>c!F66</f>
        <v>469356</v>
      </c>
      <c r="F97" s="147">
        <f>c!G66</f>
        <v>1238422</v>
      </c>
      <c r="G97" s="147">
        <f>c!H66</f>
        <v>140862</v>
      </c>
      <c r="H97" s="147">
        <f>c!I66</f>
        <v>0</v>
      </c>
      <c r="I97" s="147">
        <f>c!J66</f>
        <v>62560</v>
      </c>
      <c r="J97" s="147">
        <f>c!K66</f>
        <v>43062</v>
      </c>
      <c r="K97" s="147">
        <f>c!L66</f>
        <v>2680313</v>
      </c>
      <c r="L97" s="165"/>
    </row>
    <row r="98" spans="1:12" ht="12.75">
      <c r="A98" s="226" t="s">
        <v>5</v>
      </c>
      <c r="B98" s="224">
        <f>SUM(B76:B82)</f>
        <v>0</v>
      </c>
      <c r="C98" s="224">
        <f>SUM(C76:C82)</f>
        <v>4821618</v>
      </c>
      <c r="D98" s="224">
        <f aca="true" t="shared" si="10" ref="D98:K98">SUM(D76:D82)</f>
        <v>0</v>
      </c>
      <c r="E98" s="224">
        <f t="shared" si="10"/>
        <v>20913927</v>
      </c>
      <c r="F98" s="224">
        <f t="shared" si="10"/>
        <v>0</v>
      </c>
      <c r="G98" s="224">
        <f t="shared" si="10"/>
        <v>2264615</v>
      </c>
      <c r="H98" s="224">
        <f t="shared" si="10"/>
        <v>716246</v>
      </c>
      <c r="I98" s="224">
        <f t="shared" si="10"/>
        <v>0</v>
      </c>
      <c r="J98" s="224">
        <f t="shared" si="10"/>
        <v>0</v>
      </c>
      <c r="K98" s="224">
        <f t="shared" si="10"/>
        <v>28716406</v>
      </c>
      <c r="L98" s="165"/>
    </row>
    <row r="99" spans="1:12" ht="12.75">
      <c r="A99" s="226" t="s">
        <v>6</v>
      </c>
      <c r="B99" s="224">
        <f>SUM(B83:B97)</f>
        <v>57211</v>
      </c>
      <c r="C99" s="224">
        <f>SUM(C83:C97)</f>
        <v>0</v>
      </c>
      <c r="D99" s="224">
        <f aca="true" t="shared" si="11" ref="D99:J99">SUM(D83:D97)</f>
        <v>3584040</v>
      </c>
      <c r="E99" s="224">
        <f t="shared" si="11"/>
        <v>10519814</v>
      </c>
      <c r="F99" s="224">
        <f t="shared" si="11"/>
        <v>12850634</v>
      </c>
      <c r="G99" s="224">
        <f t="shared" si="11"/>
        <v>2646887</v>
      </c>
      <c r="H99" s="224">
        <f t="shared" si="11"/>
        <v>473940</v>
      </c>
      <c r="I99" s="224">
        <f t="shared" si="11"/>
        <v>491552</v>
      </c>
      <c r="J99" s="224">
        <f t="shared" si="11"/>
        <v>256555</v>
      </c>
      <c r="K99" s="224">
        <f>SUM(K83:K97)</f>
        <v>30880633</v>
      </c>
      <c r="L99" s="165"/>
    </row>
    <row r="100" spans="1:12" ht="12.75">
      <c r="A100" s="213" t="s">
        <v>220</v>
      </c>
      <c r="B100" s="227">
        <f>SUM(B76:B97)</f>
        <v>57211</v>
      </c>
      <c r="C100" s="227">
        <f aca="true" t="shared" si="12" ref="C100:K100">SUM(C76:C97)</f>
        <v>4821618</v>
      </c>
      <c r="D100" s="227">
        <f t="shared" si="12"/>
        <v>3584040</v>
      </c>
      <c r="E100" s="227">
        <f t="shared" si="12"/>
        <v>31433741</v>
      </c>
      <c r="F100" s="227">
        <f t="shared" si="12"/>
        <v>12850634</v>
      </c>
      <c r="G100" s="227">
        <f t="shared" si="12"/>
        <v>4911502</v>
      </c>
      <c r="H100" s="227">
        <f t="shared" si="12"/>
        <v>1190186</v>
      </c>
      <c r="I100" s="227">
        <f t="shared" si="12"/>
        <v>491552</v>
      </c>
      <c r="J100" s="227">
        <f t="shared" si="12"/>
        <v>256555</v>
      </c>
      <c r="K100" s="227">
        <f t="shared" si="12"/>
        <v>59597039</v>
      </c>
      <c r="L100" s="165"/>
    </row>
    <row r="101" spans="1:11" s="32" customFormat="1" ht="12.75">
      <c r="A101" s="46" t="s">
        <v>222</v>
      </c>
      <c r="B101" s="212">
        <v>0</v>
      </c>
      <c r="C101" s="212">
        <v>0</v>
      </c>
      <c r="D101" s="212">
        <v>0</v>
      </c>
      <c r="E101" s="212">
        <v>0</v>
      </c>
      <c r="F101" s="212">
        <v>0</v>
      </c>
      <c r="G101" s="212">
        <v>0</v>
      </c>
      <c r="H101" s="212">
        <v>0</v>
      </c>
      <c r="I101" s="212">
        <v>0</v>
      </c>
      <c r="J101" s="212">
        <v>0</v>
      </c>
      <c r="K101" s="212">
        <v>0</v>
      </c>
    </row>
    <row r="102" spans="1:12" s="32" customFormat="1" ht="12.75">
      <c r="A102" s="27" t="s">
        <v>223</v>
      </c>
      <c r="B102" s="173">
        <f>B92</f>
        <v>0</v>
      </c>
      <c r="C102" s="173">
        <f>C92</f>
        <v>0</v>
      </c>
      <c r="D102" s="173">
        <f aca="true" t="shared" si="13" ref="D102:K102">D92</f>
        <v>0</v>
      </c>
      <c r="E102" s="173">
        <f t="shared" si="13"/>
        <v>0</v>
      </c>
      <c r="F102" s="173">
        <f t="shared" si="13"/>
        <v>35</v>
      </c>
      <c r="G102" s="173">
        <f t="shared" si="13"/>
        <v>0</v>
      </c>
      <c r="H102" s="173">
        <f t="shared" si="13"/>
        <v>62</v>
      </c>
      <c r="I102" s="173">
        <f t="shared" si="13"/>
        <v>0</v>
      </c>
      <c r="J102" s="173">
        <f t="shared" si="13"/>
        <v>0</v>
      </c>
      <c r="K102" s="173">
        <f t="shared" si="13"/>
        <v>97</v>
      </c>
      <c r="L102" s="165"/>
    </row>
    <row r="103" spans="1:12" s="32" customFormat="1" ht="12.75">
      <c r="A103" s="27" t="s">
        <v>224</v>
      </c>
      <c r="B103" s="173">
        <v>0</v>
      </c>
      <c r="C103" s="173">
        <v>0</v>
      </c>
      <c r="D103" s="173">
        <v>0</v>
      </c>
      <c r="E103" s="173">
        <v>0</v>
      </c>
      <c r="F103" s="173">
        <v>0</v>
      </c>
      <c r="G103" s="173">
        <v>0</v>
      </c>
      <c r="H103" s="173">
        <v>0</v>
      </c>
      <c r="I103" s="173">
        <v>0</v>
      </c>
      <c r="J103" s="173">
        <v>0</v>
      </c>
      <c r="K103" s="173">
        <v>0</v>
      </c>
      <c r="L103" s="165"/>
    </row>
    <row r="104" spans="1:13" s="32" customFormat="1" ht="12.75">
      <c r="A104" s="27" t="s">
        <v>225</v>
      </c>
      <c r="B104" s="173">
        <f>B96</f>
        <v>0</v>
      </c>
      <c r="C104" s="173">
        <f>C96</f>
        <v>0</v>
      </c>
      <c r="D104" s="173">
        <f aca="true" t="shared" si="14" ref="D104:K104">D96</f>
        <v>0</v>
      </c>
      <c r="E104" s="173">
        <f t="shared" si="14"/>
        <v>0</v>
      </c>
      <c r="F104" s="173">
        <f t="shared" si="14"/>
        <v>0</v>
      </c>
      <c r="G104" s="173">
        <f t="shared" si="14"/>
        <v>1</v>
      </c>
      <c r="H104" s="173">
        <f t="shared" si="14"/>
        <v>0</v>
      </c>
      <c r="I104" s="173">
        <f t="shared" si="14"/>
        <v>0</v>
      </c>
      <c r="J104" s="173">
        <f t="shared" si="14"/>
        <v>0</v>
      </c>
      <c r="K104" s="173">
        <f t="shared" si="14"/>
        <v>1</v>
      </c>
      <c r="L104" s="165"/>
      <c r="M104" s="166"/>
    </row>
    <row r="105" ht="12.75">
      <c r="A105" s="47" t="s">
        <v>308</v>
      </c>
    </row>
    <row r="106" spans="1:12" ht="12.75">
      <c r="A106" s="63" t="s">
        <v>546</v>
      </c>
      <c r="B106" s="214">
        <f>c!B74</f>
        <v>0</v>
      </c>
      <c r="C106" s="215">
        <f>c!C74</f>
        <v>4615450</v>
      </c>
      <c r="D106" s="214">
        <f>c!D74</f>
        <v>0</v>
      </c>
      <c r="E106" s="214">
        <f>c!E74</f>
        <v>56021273</v>
      </c>
      <c r="F106" s="214">
        <f>c!F74</f>
        <v>0</v>
      </c>
      <c r="G106" s="214">
        <f>c!G74</f>
        <v>1835571</v>
      </c>
      <c r="H106" s="214">
        <f>c!H74</f>
        <v>4014753</v>
      </c>
      <c r="I106" s="214">
        <f>c!I74</f>
        <v>0</v>
      </c>
      <c r="J106" s="214">
        <f>c!J74</f>
        <v>0</v>
      </c>
      <c r="K106" s="214">
        <f>c!K74</f>
        <v>66487047</v>
      </c>
      <c r="L106" s="165"/>
    </row>
    <row r="107" spans="1:12" ht="12.75">
      <c r="A107" s="63" t="s">
        <v>856</v>
      </c>
      <c r="B107" s="214">
        <f>c!B75</f>
        <v>0</v>
      </c>
      <c r="C107" s="215">
        <f>c!C75</f>
        <v>215162399</v>
      </c>
      <c r="D107" s="214">
        <f>c!D75</f>
        <v>0</v>
      </c>
      <c r="E107" s="214">
        <f>c!E75</f>
        <v>239474910</v>
      </c>
      <c r="F107" s="214">
        <f>c!F75</f>
        <v>0</v>
      </c>
      <c r="G107" s="214">
        <f>c!G75</f>
        <v>86130462</v>
      </c>
      <c r="H107" s="214">
        <f>c!H75</f>
        <v>20557623</v>
      </c>
      <c r="I107" s="214">
        <f>c!I75</f>
        <v>0</v>
      </c>
      <c r="J107" s="214">
        <f>c!J75</f>
        <v>0</v>
      </c>
      <c r="K107" s="214">
        <f>c!K75</f>
        <v>561325393</v>
      </c>
      <c r="L107" s="165"/>
    </row>
    <row r="108" spans="1:12" ht="12.75">
      <c r="A108" s="63" t="s">
        <v>517</v>
      </c>
      <c r="B108" s="146">
        <f>SUM(B106:B107)</f>
        <v>0</v>
      </c>
      <c r="C108" s="147">
        <f>SUM(C106:C107)</f>
        <v>219777849</v>
      </c>
      <c r="D108" s="146">
        <f aca="true" t="shared" si="15" ref="D108:K108">SUM(D106:D107)</f>
        <v>0</v>
      </c>
      <c r="E108" s="147">
        <f t="shared" si="15"/>
        <v>295496183</v>
      </c>
      <c r="F108" s="147">
        <f t="shared" si="15"/>
        <v>0</v>
      </c>
      <c r="G108" s="147">
        <f t="shared" si="15"/>
        <v>87966033</v>
      </c>
      <c r="H108" s="147">
        <f t="shared" si="15"/>
        <v>24572376</v>
      </c>
      <c r="I108" s="147">
        <f t="shared" si="15"/>
        <v>0</v>
      </c>
      <c r="J108" s="147">
        <f t="shared" si="15"/>
        <v>0</v>
      </c>
      <c r="K108" s="147">
        <f t="shared" si="15"/>
        <v>627812440</v>
      </c>
      <c r="L108" s="165"/>
    </row>
    <row r="109" spans="1:12" ht="12.75">
      <c r="A109" s="40" t="s">
        <v>857</v>
      </c>
      <c r="B109" s="215">
        <f>c!B76</f>
        <v>2356618</v>
      </c>
      <c r="C109" s="215">
        <f>c!C76</f>
        <v>0</v>
      </c>
      <c r="D109" s="215">
        <f>c!D76</f>
        <v>6303323</v>
      </c>
      <c r="E109" s="215">
        <f>c!E76</f>
        <v>59567313</v>
      </c>
      <c r="F109" s="215">
        <f>c!F76</f>
        <v>11785972</v>
      </c>
      <c r="G109" s="215">
        <f>c!G76</f>
        <v>19144656</v>
      </c>
      <c r="H109" s="215">
        <f>c!H76</f>
        <v>0</v>
      </c>
      <c r="I109" s="215">
        <f>c!I76</f>
        <v>1706132</v>
      </c>
      <c r="J109" s="215">
        <f>c!J76</f>
        <v>0</v>
      </c>
      <c r="K109" s="215">
        <f>c!K76</f>
        <v>100864014</v>
      </c>
      <c r="L109" s="165"/>
    </row>
    <row r="110" spans="1:12" ht="12.75">
      <c r="A110" s="40" t="s">
        <v>587</v>
      </c>
      <c r="B110" s="215">
        <f>c!B77</f>
        <v>61131</v>
      </c>
      <c r="C110" s="215">
        <f>c!C77</f>
        <v>0</v>
      </c>
      <c r="D110" s="215">
        <f>c!D77</f>
        <v>842979</v>
      </c>
      <c r="E110" s="215">
        <f>c!E77</f>
        <v>4145886</v>
      </c>
      <c r="F110" s="215">
        <f>c!F77</f>
        <v>20951860</v>
      </c>
      <c r="G110" s="215">
        <f>c!G77</f>
        <v>0</v>
      </c>
      <c r="H110" s="215">
        <f>c!H77</f>
        <v>441404</v>
      </c>
      <c r="I110" s="215">
        <f>c!I77</f>
        <v>283296</v>
      </c>
      <c r="J110" s="215">
        <f>c!J77</f>
        <v>173184</v>
      </c>
      <c r="K110" s="215">
        <f>c!K77</f>
        <v>26904357</v>
      </c>
      <c r="L110" s="165"/>
    </row>
    <row r="111" spans="1:12" ht="12.75">
      <c r="A111" s="40" t="s">
        <v>859</v>
      </c>
      <c r="B111" s="215">
        <f>c!B78</f>
        <v>1564</v>
      </c>
      <c r="C111" s="215">
        <f>c!C78</f>
        <v>0</v>
      </c>
      <c r="D111" s="215">
        <f>c!D78</f>
        <v>777527</v>
      </c>
      <c r="E111" s="215">
        <f>c!E78</f>
        <v>42465</v>
      </c>
      <c r="F111" s="215">
        <f>c!F78</f>
        <v>89627</v>
      </c>
      <c r="G111" s="215">
        <f>c!G78</f>
        <v>1486</v>
      </c>
      <c r="H111" s="215">
        <f>c!H78</f>
        <v>0</v>
      </c>
      <c r="I111" s="215">
        <f>c!I78</f>
        <v>714</v>
      </c>
      <c r="J111" s="215">
        <f>c!J78</f>
        <v>2810</v>
      </c>
      <c r="K111" s="215">
        <f>c!K78</f>
        <v>921027</v>
      </c>
      <c r="L111" s="165"/>
    </row>
    <row r="112" spans="1:12" ht="12.75">
      <c r="A112" s="40" t="s">
        <v>83</v>
      </c>
      <c r="B112" s="147">
        <f>SUM(B109:B111)</f>
        <v>2419313</v>
      </c>
      <c r="C112" s="147">
        <f>SUM(C109:C111)</f>
        <v>0</v>
      </c>
      <c r="D112" s="147">
        <f aca="true" t="shared" si="16" ref="D112:K112">SUM(D109:D111)</f>
        <v>7923829</v>
      </c>
      <c r="E112" s="147">
        <f t="shared" si="16"/>
        <v>63755664</v>
      </c>
      <c r="F112" s="147">
        <f t="shared" si="16"/>
        <v>32827459</v>
      </c>
      <c r="G112" s="147">
        <f t="shared" si="16"/>
        <v>19146142</v>
      </c>
      <c r="H112" s="147">
        <f t="shared" si="16"/>
        <v>441404</v>
      </c>
      <c r="I112" s="147">
        <f t="shared" si="16"/>
        <v>1990142</v>
      </c>
      <c r="J112" s="147">
        <f t="shared" si="16"/>
        <v>175994</v>
      </c>
      <c r="K112" s="147">
        <f t="shared" si="16"/>
        <v>128689398</v>
      </c>
      <c r="L112" s="165"/>
    </row>
    <row r="113" spans="1:12" ht="12.75">
      <c r="A113" s="173" t="s">
        <v>307</v>
      </c>
      <c r="B113" s="215">
        <f>c!B79</f>
        <v>2419312</v>
      </c>
      <c r="C113" s="215">
        <f>c!C79</f>
        <v>219777848</v>
      </c>
      <c r="D113" s="215">
        <f>c!D79</f>
        <v>7923829</v>
      </c>
      <c r="E113" s="215">
        <f>c!E79</f>
        <v>359251848</v>
      </c>
      <c r="F113" s="215">
        <f>c!F79</f>
        <v>32827458</v>
      </c>
      <c r="G113" s="215">
        <f>c!G79</f>
        <v>107112175</v>
      </c>
      <c r="H113" s="215">
        <f>c!H79</f>
        <v>25013780</v>
      </c>
      <c r="I113" s="215">
        <f>c!I79</f>
        <v>1990142</v>
      </c>
      <c r="J113" s="215">
        <f>c!J79</f>
        <v>175994</v>
      </c>
      <c r="K113" s="215">
        <f>c!K79</f>
        <v>756501837</v>
      </c>
      <c r="L113" s="165"/>
    </row>
    <row r="114" spans="1:11" s="32" customFormat="1" ht="12.75">
      <c r="A114" s="47" t="s">
        <v>226</v>
      </c>
      <c r="B114" s="67">
        <v>0</v>
      </c>
      <c r="C114" s="67">
        <v>0</v>
      </c>
      <c r="D114" s="67">
        <v>0</v>
      </c>
      <c r="E114" s="67">
        <v>0</v>
      </c>
      <c r="F114" s="67">
        <v>0</v>
      </c>
      <c r="G114" s="67">
        <v>0</v>
      </c>
      <c r="H114" s="67">
        <v>0</v>
      </c>
      <c r="I114" s="67">
        <v>0</v>
      </c>
      <c r="J114" s="67">
        <v>0</v>
      </c>
      <c r="K114" s="67">
        <v>0</v>
      </c>
    </row>
    <row r="115" spans="1:12" s="32" customFormat="1" ht="12.75">
      <c r="A115" s="63" t="s">
        <v>86</v>
      </c>
      <c r="B115" s="214">
        <f>c!B87</f>
        <v>0</v>
      </c>
      <c r="C115" s="215">
        <f>c!C87</f>
        <v>409129</v>
      </c>
      <c r="D115" s="214">
        <f>c!D87</f>
        <v>0</v>
      </c>
      <c r="E115" s="214">
        <f>c!E87</f>
        <v>17111248</v>
      </c>
      <c r="F115" s="214">
        <f>c!F87</f>
        <v>0</v>
      </c>
      <c r="G115" s="214">
        <f>c!G87</f>
        <v>1244919</v>
      </c>
      <c r="H115" s="214">
        <f>c!H87</f>
        <v>190777</v>
      </c>
      <c r="I115" s="214">
        <f>c!I87</f>
        <v>0</v>
      </c>
      <c r="J115" s="214">
        <f>c!J87</f>
        <v>0</v>
      </c>
      <c r="K115" s="214">
        <f>c!K87</f>
        <v>18956073</v>
      </c>
      <c r="L115" s="165"/>
    </row>
    <row r="116" spans="1:12" s="32" customFormat="1" ht="12.75">
      <c r="A116" s="63" t="s">
        <v>856</v>
      </c>
      <c r="B116" s="214">
        <f>c!B88</f>
        <v>0</v>
      </c>
      <c r="C116" s="215">
        <f>c!C88</f>
        <v>4412489</v>
      </c>
      <c r="D116" s="214">
        <f>c!D88</f>
        <v>0</v>
      </c>
      <c r="E116" s="214">
        <f>c!E88</f>
        <v>3802679</v>
      </c>
      <c r="F116" s="214">
        <f>c!F88</f>
        <v>0</v>
      </c>
      <c r="G116" s="214">
        <f>c!G88</f>
        <v>1019696</v>
      </c>
      <c r="H116" s="214">
        <f>c!H88</f>
        <v>525469</v>
      </c>
      <c r="I116" s="214">
        <f>c!I88</f>
        <v>0</v>
      </c>
      <c r="J116" s="214">
        <f>c!J88</f>
        <v>0</v>
      </c>
      <c r="K116" s="214">
        <f>c!K88</f>
        <v>9760333</v>
      </c>
      <c r="L116" s="165"/>
    </row>
    <row r="117" spans="1:12" s="32" customFormat="1" ht="12.75">
      <c r="A117" s="63" t="s">
        <v>85</v>
      </c>
      <c r="B117" s="146">
        <f>SUM(B115:B116)</f>
        <v>0</v>
      </c>
      <c r="C117" s="147">
        <f>SUM(C115:C116)</f>
        <v>4821618</v>
      </c>
      <c r="D117" s="146">
        <f aca="true" t="shared" si="17" ref="D117:K117">SUM(D115:D116)</f>
        <v>0</v>
      </c>
      <c r="E117" s="147">
        <f>SUM(E115:E116)</f>
        <v>20913927</v>
      </c>
      <c r="F117" s="147">
        <f t="shared" si="17"/>
        <v>0</v>
      </c>
      <c r="G117" s="147">
        <f t="shared" si="17"/>
        <v>2264615</v>
      </c>
      <c r="H117" s="147">
        <f t="shared" si="17"/>
        <v>716246</v>
      </c>
      <c r="I117" s="147">
        <f t="shared" si="17"/>
        <v>0</v>
      </c>
      <c r="J117" s="147">
        <f t="shared" si="17"/>
        <v>0</v>
      </c>
      <c r="K117" s="147">
        <f t="shared" si="17"/>
        <v>28716406</v>
      </c>
      <c r="L117" s="165"/>
    </row>
    <row r="118" spans="1:12" s="32" customFormat="1" ht="12.75">
      <c r="A118" s="40" t="s">
        <v>857</v>
      </c>
      <c r="B118" s="215">
        <f>c!B89</f>
        <v>42501</v>
      </c>
      <c r="C118" s="215">
        <f>c!C89</f>
        <v>0</v>
      </c>
      <c r="D118" s="215">
        <f>c!D89</f>
        <v>1625885</v>
      </c>
      <c r="E118" s="215">
        <f>c!E89</f>
        <v>4526400</v>
      </c>
      <c r="F118" s="215">
        <f>c!F89</f>
        <v>763049</v>
      </c>
      <c r="G118" s="215">
        <f>c!G89</f>
        <v>2506025</v>
      </c>
      <c r="H118" s="215">
        <f>c!H89</f>
        <v>2679</v>
      </c>
      <c r="I118" s="215">
        <f>c!I89</f>
        <v>4175</v>
      </c>
      <c r="J118" s="215">
        <f>c!J89</f>
        <v>0</v>
      </c>
      <c r="K118" s="215">
        <f>c!K89</f>
        <v>9470714</v>
      </c>
      <c r="L118" s="165"/>
    </row>
    <row r="119" spans="1:12" s="32" customFormat="1" ht="12.75">
      <c r="A119" s="40" t="s">
        <v>87</v>
      </c>
      <c r="B119" s="215">
        <f>c!B90</f>
        <v>2034</v>
      </c>
      <c r="C119" s="215">
        <f>c!C90</f>
        <v>0</v>
      </c>
      <c r="D119" s="215">
        <f>c!D90</f>
        <v>1244780</v>
      </c>
      <c r="E119" s="215">
        <f>c!E90</f>
        <v>5524058</v>
      </c>
      <c r="F119" s="215">
        <f>c!F90</f>
        <v>10849163</v>
      </c>
      <c r="G119" s="215">
        <f>c!G90</f>
        <v>0</v>
      </c>
      <c r="H119" s="215">
        <f>c!H90</f>
        <v>471261</v>
      </c>
      <c r="I119" s="215">
        <f>c!I90</f>
        <v>424817</v>
      </c>
      <c r="J119" s="215">
        <f>c!J90</f>
        <v>213493</v>
      </c>
      <c r="K119" s="215">
        <f>c!K90</f>
        <v>18729606</v>
      </c>
      <c r="L119" s="165"/>
    </row>
    <row r="120" spans="1:12" s="32" customFormat="1" ht="12.75">
      <c r="A120" s="40" t="s">
        <v>88</v>
      </c>
      <c r="B120" s="215">
        <f>c!B91</f>
        <v>12676</v>
      </c>
      <c r="C120" s="215">
        <f>c!C91</f>
        <v>0</v>
      </c>
      <c r="D120" s="215">
        <f>c!D91</f>
        <v>713375</v>
      </c>
      <c r="E120" s="215">
        <f>c!E91</f>
        <v>469356</v>
      </c>
      <c r="F120" s="215">
        <f>c!F91</f>
        <v>1238422</v>
      </c>
      <c r="G120" s="215">
        <f>c!G91</f>
        <v>140915</v>
      </c>
      <c r="H120" s="215">
        <f>c!H91</f>
        <v>0</v>
      </c>
      <c r="I120" s="215">
        <f>c!I91</f>
        <v>62560</v>
      </c>
      <c r="J120" s="215">
        <f>c!J91</f>
        <v>43062</v>
      </c>
      <c r="K120" s="215">
        <f>c!K91</f>
        <v>2680366</v>
      </c>
      <c r="L120" s="165"/>
    </row>
    <row r="121" spans="1:12" s="32" customFormat="1" ht="12.75">
      <c r="A121" s="40" t="s">
        <v>89</v>
      </c>
      <c r="B121" s="147">
        <f>SUM(B118:B120)</f>
        <v>57211</v>
      </c>
      <c r="C121" s="147">
        <f>SUM(C118:C120)</f>
        <v>0</v>
      </c>
      <c r="D121" s="147">
        <f aca="true" t="shared" si="18" ref="D121:K121">SUM(D118:D120)</f>
        <v>3584040</v>
      </c>
      <c r="E121" s="147">
        <f t="shared" si="18"/>
        <v>10519814</v>
      </c>
      <c r="F121" s="147">
        <f t="shared" si="18"/>
        <v>12850634</v>
      </c>
      <c r="G121" s="147">
        <f t="shared" si="18"/>
        <v>2646940</v>
      </c>
      <c r="H121" s="147">
        <f t="shared" si="18"/>
        <v>473940</v>
      </c>
      <c r="I121" s="147">
        <f t="shared" si="18"/>
        <v>491552</v>
      </c>
      <c r="J121" s="147">
        <f t="shared" si="18"/>
        <v>256555</v>
      </c>
      <c r="K121" s="147">
        <f t="shared" si="18"/>
        <v>30880686</v>
      </c>
      <c r="L121" s="165"/>
    </row>
    <row r="122" spans="1:12" s="32" customFormat="1" ht="12.75">
      <c r="A122" s="173" t="s">
        <v>220</v>
      </c>
      <c r="B122" s="215">
        <f>c!B92</f>
        <v>57211</v>
      </c>
      <c r="C122" s="215">
        <f>c!C92</f>
        <v>4821618</v>
      </c>
      <c r="D122" s="215">
        <f>c!D92</f>
        <v>3584040</v>
      </c>
      <c r="E122" s="215">
        <f>c!E92</f>
        <v>31433741</v>
      </c>
      <c r="F122" s="215">
        <f>c!F92</f>
        <v>12850634</v>
      </c>
      <c r="G122" s="215">
        <f>c!G92</f>
        <v>4911555</v>
      </c>
      <c r="H122" s="215">
        <f>c!H92</f>
        <v>1190186</v>
      </c>
      <c r="I122" s="215">
        <f>c!I92</f>
        <v>491552</v>
      </c>
      <c r="J122" s="215">
        <f>c!J92</f>
        <v>256555</v>
      </c>
      <c r="K122" s="215">
        <f>c!K92</f>
        <v>59597092</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227</v>
      </c>
      <c r="B128"/>
      <c r="C128"/>
      <c r="D128"/>
      <c r="E128"/>
      <c r="F128"/>
      <c r="G128"/>
      <c r="H128"/>
      <c r="I128"/>
      <c r="J128"/>
      <c r="K128" s="66">
        <v>0</v>
      </c>
    </row>
    <row r="129" spans="1:11" ht="12.75">
      <c r="A129" s="47" t="s">
        <v>640</v>
      </c>
      <c r="B129"/>
      <c r="C129"/>
      <c r="D129"/>
      <c r="E129"/>
      <c r="F129"/>
      <c r="G129"/>
      <c r="H129"/>
      <c r="I129"/>
      <c r="J129"/>
      <c r="K129" s="66">
        <v>0</v>
      </c>
    </row>
    <row r="130" spans="1:12" s="32" customFormat="1" ht="12.75">
      <c r="A130" s="40" t="s">
        <v>228</v>
      </c>
      <c r="B130" s="166">
        <f>d!C4</f>
        <v>37</v>
      </c>
      <c r="C130" s="166">
        <f>d!D4</f>
        <v>158</v>
      </c>
      <c r="D130" s="166">
        <f>d!E4</f>
        <v>20</v>
      </c>
      <c r="E130" s="166">
        <f>d!F4</f>
        <v>478</v>
      </c>
      <c r="F130" s="166">
        <f>d!G4</f>
        <v>884</v>
      </c>
      <c r="G130" s="166">
        <f>d!H4</f>
        <v>162</v>
      </c>
      <c r="H130" s="166">
        <f>d!I4</f>
        <v>95</v>
      </c>
      <c r="I130" s="166">
        <f>d!J4</f>
        <v>52</v>
      </c>
      <c r="J130" s="166">
        <f>d!K4</f>
        <v>73</v>
      </c>
      <c r="K130" s="166">
        <f>d!L4</f>
        <v>1959</v>
      </c>
      <c r="L130" s="165"/>
    </row>
    <row r="131" spans="1:12" s="32" customFormat="1" ht="12.75">
      <c r="A131" s="40" t="s">
        <v>229</v>
      </c>
      <c r="B131" s="166">
        <f>d!C5</f>
        <v>199</v>
      </c>
      <c r="C131" s="166">
        <f>d!D5</f>
        <v>433</v>
      </c>
      <c r="D131" s="166">
        <f>d!E5</f>
        <v>36</v>
      </c>
      <c r="E131" s="166">
        <f>d!F5</f>
        <v>2580</v>
      </c>
      <c r="F131" s="166">
        <f>d!G5</f>
        <v>2440</v>
      </c>
      <c r="G131" s="166">
        <f>d!H5</f>
        <v>237</v>
      </c>
      <c r="H131" s="166">
        <f>d!I5</f>
        <v>304</v>
      </c>
      <c r="I131" s="166">
        <f>d!J5</f>
        <v>243</v>
      </c>
      <c r="J131" s="166">
        <f>d!K5</f>
        <v>1121</v>
      </c>
      <c r="K131" s="166">
        <f>d!L5</f>
        <v>7593</v>
      </c>
      <c r="L131" s="165"/>
    </row>
    <row r="132" spans="1:12" s="32" customFormat="1" ht="12.75">
      <c r="A132" s="40" t="s">
        <v>230</v>
      </c>
      <c r="B132" s="166">
        <f>d!C6</f>
        <v>752</v>
      </c>
      <c r="C132" s="166">
        <f>d!D6</f>
        <v>1344</v>
      </c>
      <c r="D132" s="166">
        <f>d!E6</f>
        <v>68</v>
      </c>
      <c r="E132" s="166">
        <f>d!F6</f>
        <v>18804</v>
      </c>
      <c r="F132" s="166">
        <f>d!G6</f>
        <v>26562</v>
      </c>
      <c r="G132" s="166">
        <f>d!H6</f>
        <v>848</v>
      </c>
      <c r="H132" s="166">
        <f>d!I6</f>
        <v>300</v>
      </c>
      <c r="I132" s="166">
        <f>d!J6</f>
        <v>1311</v>
      </c>
      <c r="J132" s="166">
        <f>d!K6</f>
        <v>5801</v>
      </c>
      <c r="K132" s="166">
        <f>d!L6</f>
        <v>55790</v>
      </c>
      <c r="L132" s="165"/>
    </row>
    <row r="133" spans="1:12" s="32" customFormat="1" ht="12.75">
      <c r="A133" s="40" t="s">
        <v>231</v>
      </c>
      <c r="B133" s="166">
        <f>d!C7</f>
        <v>8</v>
      </c>
      <c r="C133" s="166">
        <f>d!D7</f>
        <v>84</v>
      </c>
      <c r="D133" s="166">
        <f>d!E7</f>
        <v>2</v>
      </c>
      <c r="E133" s="166">
        <f>d!F7</f>
        <v>207</v>
      </c>
      <c r="F133" s="166">
        <f>d!G7</f>
        <v>229</v>
      </c>
      <c r="G133" s="166">
        <f>d!H7</f>
        <v>24</v>
      </c>
      <c r="H133" s="166">
        <f>d!I7</f>
        <v>54</v>
      </c>
      <c r="I133" s="166">
        <f>d!J7</f>
        <v>26</v>
      </c>
      <c r="J133" s="166">
        <f>d!K7</f>
        <v>94</v>
      </c>
      <c r="K133" s="166">
        <f>d!L7</f>
        <v>728</v>
      </c>
      <c r="L133" s="165"/>
    </row>
    <row r="134" spans="1:12" s="32" customFormat="1" ht="12.75">
      <c r="A134" s="40" t="s">
        <v>232</v>
      </c>
      <c r="B134" s="166">
        <f>d!C8</f>
        <v>9</v>
      </c>
      <c r="C134" s="166">
        <f>d!D8</f>
        <v>17</v>
      </c>
      <c r="D134" s="166">
        <f>d!E8</f>
        <v>4</v>
      </c>
      <c r="E134" s="166">
        <f>d!F8</f>
        <v>77</v>
      </c>
      <c r="F134" s="166">
        <f>d!G8</f>
        <v>136</v>
      </c>
      <c r="G134" s="166">
        <f>d!H8</f>
        <v>8</v>
      </c>
      <c r="H134" s="166">
        <f>d!I8</f>
        <v>8</v>
      </c>
      <c r="I134" s="166">
        <f>d!J8</f>
        <v>1085</v>
      </c>
      <c r="J134" s="166">
        <f>d!K8</f>
        <v>37</v>
      </c>
      <c r="K134" s="166">
        <f>d!L8</f>
        <v>1381</v>
      </c>
      <c r="L134" s="165"/>
    </row>
    <row r="135" spans="1:12" s="32" customFormat="1" ht="12.75">
      <c r="A135" s="40" t="s">
        <v>233</v>
      </c>
      <c r="B135" s="166">
        <f>SUM(B130:B134)</f>
        <v>1005</v>
      </c>
      <c r="C135" s="166">
        <f>SUM(C130:C134)</f>
        <v>2036</v>
      </c>
      <c r="D135" s="166">
        <f>SUM(D130:D134)</f>
        <v>130</v>
      </c>
      <c r="E135" s="166">
        <f aca="true" t="shared" si="19" ref="E135:J135">SUM(E130:E134)</f>
        <v>22146</v>
      </c>
      <c r="F135" s="166">
        <f t="shared" si="19"/>
        <v>30251</v>
      </c>
      <c r="G135" s="166">
        <f t="shared" si="19"/>
        <v>1279</v>
      </c>
      <c r="H135" s="166">
        <f t="shared" si="19"/>
        <v>761</v>
      </c>
      <c r="I135" s="166">
        <f t="shared" si="19"/>
        <v>2717</v>
      </c>
      <c r="J135" s="166">
        <f t="shared" si="19"/>
        <v>7126</v>
      </c>
      <c r="K135" s="166">
        <f>SUM(B135:J135)</f>
        <v>67451</v>
      </c>
      <c r="L135" s="165"/>
    </row>
    <row r="136" spans="1:12" s="32" customFormat="1" ht="12.75">
      <c r="A136" s="40" t="s">
        <v>234</v>
      </c>
      <c r="B136" s="166">
        <f>SUM(d!C9:d!C13)</f>
        <v>471</v>
      </c>
      <c r="C136" s="166">
        <f>SUM(d!D9:d!D13)</f>
        <v>1833</v>
      </c>
      <c r="D136" s="166">
        <f>SUM(d!E9:d!E13)</f>
        <v>94</v>
      </c>
      <c r="E136" s="166">
        <f>SUM(d!F9:d!F13)</f>
        <v>13381</v>
      </c>
      <c r="F136" s="166">
        <f>SUM(d!G9:d!G13)</f>
        <v>15951</v>
      </c>
      <c r="G136" s="166">
        <f>SUM(d!H9:d!H13)</f>
        <v>1163</v>
      </c>
      <c r="H136" s="166">
        <f>SUM(d!I9:d!I13)</f>
        <v>450</v>
      </c>
      <c r="I136" s="166">
        <f>SUM(d!J9:d!J13)</f>
        <v>612</v>
      </c>
      <c r="J136" s="166">
        <f>SUM(d!K9:d!K13)</f>
        <v>1576</v>
      </c>
      <c r="K136" s="166">
        <f>SUM(d!L9:d!L13)</f>
        <v>35531</v>
      </c>
      <c r="L136" s="165"/>
    </row>
    <row r="137" spans="1:12" s="32" customFormat="1" ht="12.75">
      <c r="A137" s="40" t="s">
        <v>235</v>
      </c>
      <c r="B137" s="166">
        <f>d!C3</f>
        <v>405</v>
      </c>
      <c r="C137" s="166">
        <f>d!D3</f>
        <v>20</v>
      </c>
      <c r="D137" s="166">
        <f>d!E3</f>
        <v>401</v>
      </c>
      <c r="E137" s="166">
        <f>d!F3</f>
        <v>7844</v>
      </c>
      <c r="F137" s="166">
        <f>d!G3</f>
        <v>9835</v>
      </c>
      <c r="G137" s="166">
        <f>d!H3</f>
        <v>441</v>
      </c>
      <c r="H137" s="166">
        <f>d!I3</f>
        <v>81</v>
      </c>
      <c r="I137" s="166">
        <f>d!J3</f>
        <v>242</v>
      </c>
      <c r="J137" s="166">
        <f>d!K3</f>
        <v>2680</v>
      </c>
      <c r="K137" s="166">
        <f>d!L3</f>
        <v>21949</v>
      </c>
      <c r="L137" s="165"/>
    </row>
    <row r="138" spans="1:12" s="32" customFormat="1" ht="12.75">
      <c r="A138" s="40" t="s">
        <v>236</v>
      </c>
      <c r="B138" s="166">
        <f>d!C14</f>
        <v>1881</v>
      </c>
      <c r="C138" s="166">
        <f>d!D14</f>
        <v>3889</v>
      </c>
      <c r="D138" s="166">
        <f>d!E14</f>
        <v>625</v>
      </c>
      <c r="E138" s="166">
        <f>d!F14</f>
        <v>43371</v>
      </c>
      <c r="F138" s="166">
        <f>d!G14</f>
        <v>56037</v>
      </c>
      <c r="G138" s="166">
        <f>d!H14</f>
        <v>2883</v>
      </c>
      <c r="H138" s="166">
        <f>d!I14</f>
        <v>1292</v>
      </c>
      <c r="I138" s="166">
        <f>d!J14</f>
        <v>3571</v>
      </c>
      <c r="J138" s="166">
        <f>d!K14</f>
        <v>11382</v>
      </c>
      <c r="K138" s="166">
        <f>d!L14</f>
        <v>124931</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590</v>
      </c>
    </row>
    <row r="142" spans="1:11" ht="12.75">
      <c r="A142" s="40" t="s">
        <v>228</v>
      </c>
      <c r="B142" s="173">
        <v>40</v>
      </c>
      <c r="C142" s="173">
        <v>75</v>
      </c>
      <c r="D142" s="173">
        <v>3</v>
      </c>
      <c r="E142" s="173">
        <v>668</v>
      </c>
      <c r="F142" s="173">
        <v>391</v>
      </c>
      <c r="G142" s="173">
        <v>0</v>
      </c>
      <c r="H142" s="173">
        <v>0</v>
      </c>
      <c r="I142" s="173">
        <v>26</v>
      </c>
      <c r="J142" s="173">
        <v>62</v>
      </c>
      <c r="K142" s="173">
        <v>1265</v>
      </c>
    </row>
    <row r="143" spans="1:11" ht="12.75">
      <c r="A143" s="40" t="s">
        <v>229</v>
      </c>
      <c r="B143" s="173">
        <v>434</v>
      </c>
      <c r="C143" s="173">
        <v>407</v>
      </c>
      <c r="D143" s="173">
        <v>21</v>
      </c>
      <c r="E143" s="173">
        <v>7166</v>
      </c>
      <c r="F143" s="173">
        <v>1315</v>
      </c>
      <c r="G143" s="173">
        <v>8</v>
      </c>
      <c r="H143" s="173">
        <v>0</v>
      </c>
      <c r="I143" s="173">
        <v>250</v>
      </c>
      <c r="J143" s="173">
        <v>1533</v>
      </c>
      <c r="K143" s="173">
        <v>11134</v>
      </c>
    </row>
    <row r="144" spans="1:11" ht="12.75">
      <c r="A144" s="40" t="s">
        <v>230</v>
      </c>
      <c r="B144" s="173">
        <v>1929</v>
      </c>
      <c r="C144" s="173">
        <v>1161</v>
      </c>
      <c r="D144" s="173">
        <v>27</v>
      </c>
      <c r="E144" s="173">
        <v>56554</v>
      </c>
      <c r="F144" s="173">
        <v>7527</v>
      </c>
      <c r="G144" s="173">
        <v>164</v>
      </c>
      <c r="H144" s="173">
        <v>0</v>
      </c>
      <c r="I144" s="173">
        <v>967</v>
      </c>
      <c r="J144" s="173">
        <v>5480</v>
      </c>
      <c r="K144" s="173">
        <v>73809</v>
      </c>
    </row>
    <row r="145" spans="1:11" ht="12.75">
      <c r="A145" s="40" t="s">
        <v>231</v>
      </c>
      <c r="B145" s="173">
        <v>27</v>
      </c>
      <c r="C145" s="173">
        <v>8</v>
      </c>
      <c r="D145" s="173">
        <v>1</v>
      </c>
      <c r="E145" s="173">
        <v>488</v>
      </c>
      <c r="F145" s="173">
        <v>106</v>
      </c>
      <c r="G145" s="173">
        <v>0</v>
      </c>
      <c r="H145" s="173">
        <v>0</v>
      </c>
      <c r="I145" s="173">
        <v>4</v>
      </c>
      <c r="J145" s="173">
        <v>78</v>
      </c>
      <c r="K145" s="173">
        <v>712</v>
      </c>
    </row>
    <row r="146" spans="1:11" ht="12.75">
      <c r="A146" s="40" t="s">
        <v>232</v>
      </c>
      <c r="B146" s="173">
        <v>22</v>
      </c>
      <c r="C146" s="173">
        <v>6</v>
      </c>
      <c r="D146" s="173">
        <v>0</v>
      </c>
      <c r="E146" s="173">
        <v>295</v>
      </c>
      <c r="F146" s="173">
        <v>39</v>
      </c>
      <c r="G146" s="173">
        <v>1</v>
      </c>
      <c r="H146" s="173">
        <v>0</v>
      </c>
      <c r="I146" s="173">
        <v>5</v>
      </c>
      <c r="J146" s="173">
        <v>48</v>
      </c>
      <c r="K146" s="173">
        <v>416</v>
      </c>
    </row>
    <row r="147" spans="1:11" ht="12.75">
      <c r="A147" s="40" t="s">
        <v>233</v>
      </c>
      <c r="B147" s="173">
        <v>2452</v>
      </c>
      <c r="C147" s="173">
        <v>1657</v>
      </c>
      <c r="D147" s="173">
        <v>52</v>
      </c>
      <c r="E147" s="173">
        <v>65171</v>
      </c>
      <c r="F147" s="173">
        <v>9378</v>
      </c>
      <c r="G147" s="173">
        <v>173</v>
      </c>
      <c r="H147" s="173">
        <v>0</v>
      </c>
      <c r="I147" s="173">
        <v>1252</v>
      </c>
      <c r="J147" s="173">
        <v>7201</v>
      </c>
      <c r="K147" s="173">
        <v>87336</v>
      </c>
    </row>
    <row r="148" spans="1:11" ht="12.75">
      <c r="A148" s="40" t="s">
        <v>234</v>
      </c>
      <c r="B148" s="173">
        <v>853</v>
      </c>
      <c r="C148" s="173">
        <v>1292</v>
      </c>
      <c r="D148" s="173">
        <v>33</v>
      </c>
      <c r="E148" s="173">
        <v>23986</v>
      </c>
      <c r="F148" s="173">
        <v>5314</v>
      </c>
      <c r="G148" s="173">
        <v>158</v>
      </c>
      <c r="H148" s="173">
        <v>0</v>
      </c>
      <c r="I148" s="173">
        <v>658</v>
      </c>
      <c r="J148" s="173">
        <v>1330</v>
      </c>
      <c r="K148" s="173">
        <v>33624</v>
      </c>
    </row>
    <row r="149" spans="1:11" ht="12.75">
      <c r="A149" s="40" t="s">
        <v>235</v>
      </c>
      <c r="B149" s="173">
        <v>847</v>
      </c>
      <c r="C149" s="173">
        <v>5264</v>
      </c>
      <c r="D149" s="173">
        <v>217</v>
      </c>
      <c r="E149" s="173">
        <v>23444</v>
      </c>
      <c r="F149" s="173">
        <v>3986</v>
      </c>
      <c r="G149" s="173">
        <v>133</v>
      </c>
      <c r="H149" s="173">
        <v>0</v>
      </c>
      <c r="I149" s="173">
        <v>462</v>
      </c>
      <c r="J149" s="173">
        <v>2659</v>
      </c>
      <c r="K149" s="173">
        <v>37012</v>
      </c>
    </row>
    <row r="150" spans="1:11" ht="12.75">
      <c r="A150" s="40" t="s">
        <v>236</v>
      </c>
      <c r="B150" s="173">
        <v>4152</v>
      </c>
      <c r="C150" s="173">
        <v>8213</v>
      </c>
      <c r="D150" s="173">
        <v>302</v>
      </c>
      <c r="E150" s="173">
        <v>112601</v>
      </c>
      <c r="F150" s="173">
        <v>18678</v>
      </c>
      <c r="G150" s="173">
        <v>464</v>
      </c>
      <c r="H150" s="173">
        <v>0</v>
      </c>
      <c r="I150" s="173">
        <v>2372</v>
      </c>
      <c r="J150" s="173">
        <v>11190</v>
      </c>
      <c r="K150" s="173">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836</v>
      </c>
    </row>
    <row r="155" spans="1:12" ht="12.75">
      <c r="A155" s="40" t="s">
        <v>228</v>
      </c>
      <c r="B155" s="173">
        <f>d!C22</f>
        <v>0</v>
      </c>
      <c r="C155" s="173">
        <f>d!D22</f>
        <v>158</v>
      </c>
      <c r="D155" s="173">
        <f>d!E22</f>
        <v>0</v>
      </c>
      <c r="E155" s="173">
        <f>d!F22</f>
        <v>232</v>
      </c>
      <c r="F155" s="173">
        <f>d!G22</f>
        <v>0</v>
      </c>
      <c r="G155" s="173">
        <f>d!H22</f>
        <v>36</v>
      </c>
      <c r="H155" s="173">
        <f>d!I22</f>
        <v>27</v>
      </c>
      <c r="I155" s="173">
        <f>d!J22</f>
        <v>0</v>
      </c>
      <c r="J155" s="173">
        <f>d!K22</f>
        <v>0</v>
      </c>
      <c r="K155" s="173">
        <f>d!L22</f>
        <v>453</v>
      </c>
      <c r="L155" s="165"/>
    </row>
    <row r="156" spans="1:12" ht="12.75">
      <c r="A156" s="40" t="s">
        <v>229</v>
      </c>
      <c r="B156" s="173">
        <f>d!C23</f>
        <v>0</v>
      </c>
      <c r="C156" s="173">
        <f>d!D23</f>
        <v>433</v>
      </c>
      <c r="D156" s="173">
        <f>d!E23</f>
        <v>0</v>
      </c>
      <c r="E156" s="173">
        <f>d!F23</f>
        <v>438</v>
      </c>
      <c r="F156" s="173">
        <f>d!G23</f>
        <v>0</v>
      </c>
      <c r="G156" s="173">
        <f>d!H23</f>
        <v>22</v>
      </c>
      <c r="H156" s="173">
        <f>d!I23</f>
        <v>78</v>
      </c>
      <c r="I156" s="173">
        <f>d!J23</f>
        <v>0</v>
      </c>
      <c r="J156" s="173">
        <f>d!K23</f>
        <v>0</v>
      </c>
      <c r="K156" s="173">
        <f>d!L23</f>
        <v>971</v>
      </c>
      <c r="L156" s="165"/>
    </row>
    <row r="157" spans="1:12" ht="12.75">
      <c r="A157" s="40" t="s">
        <v>230</v>
      </c>
      <c r="B157" s="173">
        <f>d!C24</f>
        <v>0</v>
      </c>
      <c r="C157" s="173">
        <f>d!D24</f>
        <v>1344</v>
      </c>
      <c r="D157" s="173">
        <f>d!E24</f>
        <v>0</v>
      </c>
      <c r="E157" s="173">
        <f>d!F24</f>
        <v>719</v>
      </c>
      <c r="F157" s="173">
        <f>d!G24</f>
        <v>0</v>
      </c>
      <c r="G157" s="173">
        <f>d!H24</f>
        <v>27</v>
      </c>
      <c r="H157" s="173">
        <f>d!I24</f>
        <v>105</v>
      </c>
      <c r="I157" s="173">
        <f>d!J24</f>
        <v>0</v>
      </c>
      <c r="J157" s="173">
        <f>d!K24</f>
        <v>0</v>
      </c>
      <c r="K157" s="173">
        <f>d!L24</f>
        <v>2195</v>
      </c>
      <c r="L157" s="165"/>
    </row>
    <row r="158" spans="1:12" ht="12.75">
      <c r="A158" s="40" t="s">
        <v>231</v>
      </c>
      <c r="B158" s="173">
        <f>d!C25</f>
        <v>0</v>
      </c>
      <c r="C158" s="173">
        <f>d!D25</f>
        <v>84</v>
      </c>
      <c r="D158" s="173">
        <f>d!E25</f>
        <v>0</v>
      </c>
      <c r="E158" s="173">
        <f>d!F25</f>
        <v>40</v>
      </c>
      <c r="F158" s="173">
        <f>d!G25</f>
        <v>0</v>
      </c>
      <c r="G158" s="173">
        <f>d!H25</f>
        <v>2</v>
      </c>
      <c r="H158" s="173">
        <f>d!I25</f>
        <v>23</v>
      </c>
      <c r="I158" s="173">
        <f>d!J25</f>
        <v>0</v>
      </c>
      <c r="J158" s="173">
        <f>d!K25</f>
        <v>0</v>
      </c>
      <c r="K158" s="173">
        <f>d!L25</f>
        <v>149</v>
      </c>
      <c r="L158" s="165"/>
    </row>
    <row r="159" spans="1:12" ht="12.75">
      <c r="A159" s="40" t="s">
        <v>232</v>
      </c>
      <c r="B159" s="173">
        <f>d!C26</f>
        <v>0</v>
      </c>
      <c r="C159" s="173">
        <f>d!D26</f>
        <v>17</v>
      </c>
      <c r="D159" s="173">
        <f>d!E26</f>
        <v>0</v>
      </c>
      <c r="E159" s="173">
        <f>d!F26</f>
        <v>6</v>
      </c>
      <c r="F159" s="173">
        <f>d!G26</f>
        <v>0</v>
      </c>
      <c r="G159" s="173">
        <f>d!H26</f>
        <v>0</v>
      </c>
      <c r="H159" s="173">
        <f>d!I26</f>
        <v>4</v>
      </c>
      <c r="I159" s="173">
        <f>d!J26</f>
        <v>0</v>
      </c>
      <c r="J159" s="173">
        <f>d!K26</f>
        <v>0</v>
      </c>
      <c r="K159" s="173">
        <f>d!L26</f>
        <v>27</v>
      </c>
      <c r="L159" s="165"/>
    </row>
    <row r="160" spans="1:12" ht="12.75">
      <c r="A160" s="40" t="s">
        <v>233</v>
      </c>
      <c r="B160" s="173">
        <f>SUM(B155:B159)</f>
        <v>0</v>
      </c>
      <c r="C160" s="173">
        <f>SUM(C155:C159)</f>
        <v>2036</v>
      </c>
      <c r="D160" s="173">
        <f aca="true" t="shared" si="20" ref="D160:K160">SUM(D155:D159)</f>
        <v>0</v>
      </c>
      <c r="E160" s="173">
        <f t="shared" si="20"/>
        <v>1435</v>
      </c>
      <c r="F160" s="173">
        <f t="shared" si="20"/>
        <v>0</v>
      </c>
      <c r="G160" s="173">
        <f t="shared" si="20"/>
        <v>87</v>
      </c>
      <c r="H160" s="173">
        <f t="shared" si="20"/>
        <v>237</v>
      </c>
      <c r="I160" s="173">
        <f t="shared" si="20"/>
        <v>0</v>
      </c>
      <c r="J160" s="173">
        <f t="shared" si="20"/>
        <v>0</v>
      </c>
      <c r="K160" s="173">
        <f t="shared" si="20"/>
        <v>3795</v>
      </c>
      <c r="L160" s="165"/>
    </row>
    <row r="161" spans="1:12" ht="12.75">
      <c r="A161" s="40" t="s">
        <v>234</v>
      </c>
      <c r="B161" s="173">
        <f>SUM(d!C27:d!C31)</f>
        <v>0</v>
      </c>
      <c r="C161" s="173">
        <f>SUM(d!D27:d!D31)</f>
        <v>1833</v>
      </c>
      <c r="D161" s="173">
        <f>SUM(d!E27:d!E31)</f>
        <v>0</v>
      </c>
      <c r="E161" s="173">
        <f>SUM(d!F27:d!F31)</f>
        <v>991</v>
      </c>
      <c r="F161" s="173">
        <f>SUM(d!G27:d!G31)</f>
        <v>0</v>
      </c>
      <c r="G161" s="173">
        <f>SUM(d!H27:d!H31)</f>
        <v>30</v>
      </c>
      <c r="H161" s="173">
        <f>SUM(d!I27:d!I31)</f>
        <v>151</v>
      </c>
      <c r="I161" s="173">
        <f>SUM(d!J27:d!J31)</f>
        <v>0</v>
      </c>
      <c r="J161" s="173">
        <f>SUM(d!K27:d!K31)</f>
        <v>0</v>
      </c>
      <c r="K161" s="173">
        <f>SUM(d!L27:d!L31)</f>
        <v>3005</v>
      </c>
      <c r="L161" s="165"/>
    </row>
    <row r="162" spans="1:12" ht="12.75">
      <c r="A162" s="40" t="s">
        <v>235</v>
      </c>
      <c r="B162" s="173">
        <f>+d!C21</f>
        <v>0</v>
      </c>
      <c r="C162" s="173">
        <f>+d!D21</f>
        <v>20</v>
      </c>
      <c r="D162" s="173">
        <f>+d!E21</f>
        <v>0</v>
      </c>
      <c r="E162" s="173">
        <f>+d!F21</f>
        <v>12</v>
      </c>
      <c r="F162" s="173">
        <f>+d!G21</f>
        <v>0</v>
      </c>
      <c r="G162" s="173">
        <f>+d!H21</f>
        <v>1</v>
      </c>
      <c r="H162" s="173">
        <f>+d!I21</f>
        <v>19</v>
      </c>
      <c r="I162" s="173">
        <f>+d!J21</f>
        <v>0</v>
      </c>
      <c r="J162" s="173">
        <f>+d!K21</f>
        <v>0</v>
      </c>
      <c r="K162" s="173">
        <f>+d!L21</f>
        <v>52</v>
      </c>
      <c r="L162" s="165"/>
    </row>
    <row r="163" spans="1:12" ht="12.75">
      <c r="A163" s="40" t="s">
        <v>236</v>
      </c>
      <c r="B163" s="173">
        <f>d!C32</f>
        <v>0</v>
      </c>
      <c r="C163" s="173">
        <f>d!D32</f>
        <v>3889</v>
      </c>
      <c r="D163" s="173">
        <f>d!E32</f>
        <v>0</v>
      </c>
      <c r="E163" s="173">
        <f>d!F32</f>
        <v>2438</v>
      </c>
      <c r="F163" s="173">
        <f>d!G32</f>
        <v>0</v>
      </c>
      <c r="G163" s="173">
        <f>d!H32</f>
        <v>118</v>
      </c>
      <c r="H163" s="173">
        <f>d!I32</f>
        <v>407</v>
      </c>
      <c r="I163" s="173">
        <f>d!J32</f>
        <v>0</v>
      </c>
      <c r="J163" s="173">
        <f>d!K32</f>
        <v>0</v>
      </c>
      <c r="K163" s="173">
        <f>d!L32</f>
        <v>6852</v>
      </c>
      <c r="L163" s="165"/>
    </row>
    <row r="164" ht="12.75">
      <c r="A164" s="40"/>
    </row>
    <row r="165" ht="12.75">
      <c r="A165" s="40"/>
    </row>
    <row r="166" ht="12.75">
      <c r="A166" s="47" t="s">
        <v>842</v>
      </c>
    </row>
    <row r="167" spans="1:12" ht="12.75">
      <c r="A167" s="40" t="s">
        <v>843</v>
      </c>
      <c r="B167" s="173">
        <f>d!C198</f>
        <v>405</v>
      </c>
      <c r="C167" s="173">
        <f>d!D198</f>
        <v>0</v>
      </c>
      <c r="D167" s="173">
        <f>d!E198</f>
        <v>401</v>
      </c>
      <c r="E167" s="173">
        <f>d!F198</f>
        <v>7832</v>
      </c>
      <c r="F167" s="173">
        <f>d!G198</f>
        <v>9835</v>
      </c>
      <c r="G167" s="173">
        <f>d!H198</f>
        <v>440</v>
      </c>
      <c r="H167" s="173">
        <f>d!I198</f>
        <v>62</v>
      </c>
      <c r="I167" s="173">
        <f>d!J198</f>
        <v>242</v>
      </c>
      <c r="J167" s="173">
        <f>d!K198</f>
        <v>2680</v>
      </c>
      <c r="K167" s="173">
        <f>d!L198</f>
        <v>21897</v>
      </c>
      <c r="L167" s="166"/>
    </row>
    <row r="168" spans="1:12" ht="12.75">
      <c r="A168" s="40" t="s">
        <v>844</v>
      </c>
      <c r="B168" s="173">
        <f>d!C199</f>
        <v>37</v>
      </c>
      <c r="C168" s="173">
        <f>d!D199</f>
        <v>0</v>
      </c>
      <c r="D168" s="173">
        <f>d!E199</f>
        <v>20</v>
      </c>
      <c r="E168" s="173">
        <f>d!F199</f>
        <v>246</v>
      </c>
      <c r="F168" s="173">
        <f>d!G199</f>
        <v>884</v>
      </c>
      <c r="G168" s="173">
        <f>d!H199</f>
        <v>126</v>
      </c>
      <c r="H168" s="173">
        <f>d!I199</f>
        <v>68</v>
      </c>
      <c r="I168" s="173">
        <f>d!J199</f>
        <v>52</v>
      </c>
      <c r="J168" s="173">
        <f>d!K199</f>
        <v>73</v>
      </c>
      <c r="K168" s="173">
        <f>d!L199</f>
        <v>1506</v>
      </c>
      <c r="L168" s="166"/>
    </row>
    <row r="169" spans="1:12" ht="12.75">
      <c r="A169" s="40" t="s">
        <v>845</v>
      </c>
      <c r="B169" s="173">
        <f>d!C200</f>
        <v>199</v>
      </c>
      <c r="C169" s="173">
        <f>d!D200</f>
        <v>0</v>
      </c>
      <c r="D169" s="173">
        <f>d!E200</f>
        <v>36</v>
      </c>
      <c r="E169" s="173">
        <f>d!F200</f>
        <v>2142</v>
      </c>
      <c r="F169" s="173">
        <f>d!G200</f>
        <v>2440</v>
      </c>
      <c r="G169" s="173">
        <f>d!H200</f>
        <v>215</v>
      </c>
      <c r="H169" s="173">
        <f>d!I200</f>
        <v>226</v>
      </c>
      <c r="I169" s="173">
        <f>d!J200</f>
        <v>243</v>
      </c>
      <c r="J169" s="173">
        <f>d!K200</f>
        <v>1121</v>
      </c>
      <c r="K169" s="173">
        <f>d!L200</f>
        <v>6622</v>
      </c>
      <c r="L169" s="166"/>
    </row>
    <row r="170" spans="1:12" ht="12.75">
      <c r="A170" s="40" t="s">
        <v>846</v>
      </c>
      <c r="B170" s="173">
        <f>d!C201</f>
        <v>752</v>
      </c>
      <c r="C170" s="173">
        <f>d!D201</f>
        <v>0</v>
      </c>
      <c r="D170" s="173">
        <f>d!E201</f>
        <v>68</v>
      </c>
      <c r="E170" s="173">
        <f>d!F201</f>
        <v>18085</v>
      </c>
      <c r="F170" s="173">
        <f>d!G201</f>
        <v>26562</v>
      </c>
      <c r="G170" s="173">
        <f>d!H201</f>
        <v>821</v>
      </c>
      <c r="H170" s="173">
        <f>d!I201</f>
        <v>195</v>
      </c>
      <c r="I170" s="173">
        <f>d!J201</f>
        <v>1311</v>
      </c>
      <c r="J170" s="173">
        <f>d!K201</f>
        <v>5801</v>
      </c>
      <c r="K170" s="173">
        <f>d!L201</f>
        <v>53595</v>
      </c>
      <c r="L170" s="166"/>
    </row>
    <row r="171" spans="1:12" ht="12.75">
      <c r="A171" s="40" t="s">
        <v>847</v>
      </c>
      <c r="B171" s="173">
        <f>d!C202</f>
        <v>8</v>
      </c>
      <c r="C171" s="173">
        <f>d!D202</f>
        <v>0</v>
      </c>
      <c r="D171" s="173">
        <f>d!E202</f>
        <v>2</v>
      </c>
      <c r="E171" s="173">
        <f>d!F202</f>
        <v>167</v>
      </c>
      <c r="F171" s="173">
        <f>d!G202</f>
        <v>229</v>
      </c>
      <c r="G171" s="173">
        <f>d!H202</f>
        <v>22</v>
      </c>
      <c r="H171" s="173">
        <f>d!I202</f>
        <v>31</v>
      </c>
      <c r="I171" s="173">
        <f>d!J202</f>
        <v>26</v>
      </c>
      <c r="J171" s="173">
        <f>d!K202</f>
        <v>94</v>
      </c>
      <c r="K171" s="173">
        <f>d!L202</f>
        <v>579</v>
      </c>
      <c r="L171" s="166"/>
    </row>
    <row r="172" spans="1:12" ht="12.75">
      <c r="A172" s="40" t="s">
        <v>843</v>
      </c>
      <c r="B172" s="173">
        <f>d!C203</f>
        <v>9</v>
      </c>
      <c r="C172" s="173">
        <f>d!D203</f>
        <v>0</v>
      </c>
      <c r="D172" s="173">
        <f>d!E203</f>
        <v>4</v>
      </c>
      <c r="E172" s="173">
        <f>d!F203</f>
        <v>71</v>
      </c>
      <c r="F172" s="173">
        <f>d!G203</f>
        <v>136</v>
      </c>
      <c r="G172" s="173">
        <f>d!H203</f>
        <v>8</v>
      </c>
      <c r="H172" s="173">
        <f>d!I203</f>
        <v>4</v>
      </c>
      <c r="I172" s="173">
        <f>d!J203</f>
        <v>1085</v>
      </c>
      <c r="J172" s="173">
        <f>d!K203</f>
        <v>37</v>
      </c>
      <c r="K172" s="173">
        <f>d!L203</f>
        <v>1354</v>
      </c>
      <c r="L172" s="166"/>
    </row>
    <row r="173" spans="1:12" ht="12.75">
      <c r="A173" s="40" t="s">
        <v>848</v>
      </c>
      <c r="B173" s="173">
        <f>d!C204</f>
        <v>0</v>
      </c>
      <c r="C173" s="173">
        <f>d!D204</f>
        <v>0</v>
      </c>
      <c r="D173" s="173">
        <f>d!E204</f>
        <v>3</v>
      </c>
      <c r="E173" s="173">
        <f>d!F204</f>
        <v>43</v>
      </c>
      <c r="F173" s="173">
        <f>d!G204</f>
        <v>70</v>
      </c>
      <c r="G173" s="173">
        <f>d!H204</f>
        <v>16</v>
      </c>
      <c r="H173" s="173">
        <f>d!I204</f>
        <v>6</v>
      </c>
      <c r="I173" s="173">
        <f>d!J204</f>
        <v>10</v>
      </c>
      <c r="J173" s="173">
        <f>d!K204</f>
        <v>10</v>
      </c>
      <c r="K173" s="173">
        <f>d!L204</f>
        <v>158</v>
      </c>
      <c r="L173" s="166"/>
    </row>
    <row r="174" spans="1:12" ht="12.75">
      <c r="A174" s="40" t="s">
        <v>849</v>
      </c>
      <c r="B174" s="173">
        <f>d!C205</f>
        <v>73</v>
      </c>
      <c r="C174" s="173">
        <f>d!D205</f>
        <v>0</v>
      </c>
      <c r="D174" s="173">
        <f>d!E205</f>
        <v>27</v>
      </c>
      <c r="E174" s="173">
        <f>d!F205</f>
        <v>718</v>
      </c>
      <c r="F174" s="173">
        <f>d!G205</f>
        <v>818</v>
      </c>
      <c r="G174" s="173">
        <f>d!H205</f>
        <v>120</v>
      </c>
      <c r="H174" s="173">
        <f>d!I205</f>
        <v>86</v>
      </c>
      <c r="I174" s="173">
        <f>d!J205</f>
        <v>101</v>
      </c>
      <c r="J174" s="173">
        <f>d!K205</f>
        <v>149</v>
      </c>
      <c r="K174" s="173">
        <f>d!L205</f>
        <v>2092</v>
      </c>
      <c r="L174" s="166"/>
    </row>
    <row r="175" spans="1:12" ht="12.75">
      <c r="A175" s="40" t="s">
        <v>850</v>
      </c>
      <c r="B175" s="173">
        <f>d!C206</f>
        <v>75</v>
      </c>
      <c r="C175" s="173">
        <f>d!D206</f>
        <v>0</v>
      </c>
      <c r="D175" s="173">
        <f>d!E206</f>
        <v>15</v>
      </c>
      <c r="E175" s="173">
        <f>d!F206</f>
        <v>2369</v>
      </c>
      <c r="F175" s="173">
        <f>d!G206</f>
        <v>3292</v>
      </c>
      <c r="G175" s="173">
        <f>d!H206</f>
        <v>200</v>
      </c>
      <c r="H175" s="173">
        <f>d!I206</f>
        <v>28</v>
      </c>
      <c r="I175" s="173">
        <f>d!J206</f>
        <v>107</v>
      </c>
      <c r="J175" s="173">
        <f>d!K206</f>
        <v>417</v>
      </c>
      <c r="K175" s="173">
        <f>d!L206</f>
        <v>6503</v>
      </c>
      <c r="L175" s="166"/>
    </row>
    <row r="176" spans="1:12" ht="12.75">
      <c r="A176" s="40" t="s">
        <v>851</v>
      </c>
      <c r="B176" s="173">
        <f>d!C207</f>
        <v>1</v>
      </c>
      <c r="C176" s="173">
        <f>d!D207</f>
        <v>0</v>
      </c>
      <c r="D176" s="173">
        <f>d!E207</f>
        <v>0</v>
      </c>
      <c r="E176" s="173">
        <f>d!F207</f>
        <v>10</v>
      </c>
      <c r="F176" s="173">
        <f>d!G207</f>
        <v>20</v>
      </c>
      <c r="G176" s="173">
        <f>d!H207</f>
        <v>3</v>
      </c>
      <c r="H176" s="173">
        <f>d!I207</f>
        <v>0</v>
      </c>
      <c r="I176" s="173">
        <f>d!J207</f>
        <v>2</v>
      </c>
      <c r="J176" s="173">
        <f>d!K207</f>
        <v>6</v>
      </c>
      <c r="K176" s="173">
        <f>d!L207</f>
        <v>42</v>
      </c>
      <c r="L176" s="166"/>
    </row>
    <row r="177" spans="1:12" ht="12.75">
      <c r="A177" s="40" t="s">
        <v>852</v>
      </c>
      <c r="B177" s="173">
        <f>d!C208</f>
        <v>322</v>
      </c>
      <c r="C177" s="173">
        <f>d!D208</f>
        <v>0</v>
      </c>
      <c r="D177" s="173">
        <f>d!E208</f>
        <v>49</v>
      </c>
      <c r="E177" s="173">
        <f>d!F208</f>
        <v>9250</v>
      </c>
      <c r="F177" s="173">
        <f>d!G208</f>
        <v>11751</v>
      </c>
      <c r="G177" s="173">
        <f>d!H208</f>
        <v>794</v>
      </c>
      <c r="H177" s="173">
        <f>d!I208</f>
        <v>179</v>
      </c>
      <c r="I177" s="173">
        <f>d!J208</f>
        <v>392</v>
      </c>
      <c r="J177" s="173">
        <f>d!K208</f>
        <v>994</v>
      </c>
      <c r="K177" s="173">
        <f>d!L208</f>
        <v>23731</v>
      </c>
      <c r="L177" s="166"/>
    </row>
    <row r="178" spans="1:12" ht="12.75">
      <c r="A178" s="40" t="s">
        <v>91</v>
      </c>
      <c r="B178" s="173">
        <f>SUM(B167:B177)</f>
        <v>1881</v>
      </c>
      <c r="C178" s="173">
        <f aca="true" t="shared" si="21" ref="C178:K178">SUM(C167:C177)</f>
        <v>0</v>
      </c>
      <c r="D178" s="173">
        <f t="shared" si="21"/>
        <v>625</v>
      </c>
      <c r="E178" s="173">
        <f t="shared" si="21"/>
        <v>40933</v>
      </c>
      <c r="F178" s="173">
        <f t="shared" si="21"/>
        <v>56037</v>
      </c>
      <c r="G178" s="173">
        <f t="shared" si="21"/>
        <v>2765</v>
      </c>
      <c r="H178" s="173">
        <f t="shared" si="21"/>
        <v>885</v>
      </c>
      <c r="I178" s="173">
        <f t="shared" si="21"/>
        <v>3571</v>
      </c>
      <c r="J178" s="173">
        <f t="shared" si="21"/>
        <v>11382</v>
      </c>
      <c r="K178" s="173">
        <f t="shared" si="21"/>
        <v>118079</v>
      </c>
      <c r="L178" s="166"/>
    </row>
    <row r="179" spans="1:12" ht="12.75">
      <c r="A179" s="40" t="s">
        <v>236</v>
      </c>
      <c r="B179" s="173">
        <f>d!C209</f>
        <v>1881</v>
      </c>
      <c r="C179" s="173">
        <f>d!D209</f>
        <v>0</v>
      </c>
      <c r="D179" s="173">
        <f>d!E209</f>
        <v>625</v>
      </c>
      <c r="E179" s="173">
        <f>d!F209</f>
        <v>40933</v>
      </c>
      <c r="F179" s="173">
        <f>d!G209</f>
        <v>56037</v>
      </c>
      <c r="G179" s="173">
        <f>d!H209</f>
        <v>2765</v>
      </c>
      <c r="H179" s="173">
        <f>d!I209</f>
        <v>885</v>
      </c>
      <c r="I179" s="173">
        <f>d!J209</f>
        <v>3571</v>
      </c>
      <c r="J179" s="173">
        <f>d!K209</f>
        <v>11382</v>
      </c>
      <c r="K179" s="173">
        <f>d!L209</f>
        <v>118079</v>
      </c>
      <c r="L179" s="166"/>
    </row>
    <row r="180" spans="1:11" s="69" customFormat="1" ht="12.75">
      <c r="A180" s="46" t="s">
        <v>853</v>
      </c>
      <c r="B180" s="68"/>
      <c r="C180" s="68"/>
      <c r="D180" s="68"/>
      <c r="E180" s="68"/>
      <c r="F180" s="68"/>
      <c r="G180" s="68"/>
      <c r="H180" s="68"/>
      <c r="I180" s="68"/>
      <c r="J180" s="68"/>
      <c r="K180" s="68"/>
    </row>
    <row r="181" spans="1:12" ht="12.75">
      <c r="A181" s="27" t="s">
        <v>843</v>
      </c>
      <c r="B181" s="27">
        <v>0</v>
      </c>
      <c r="C181" s="27">
        <v>3</v>
      </c>
      <c r="D181" s="27">
        <v>0</v>
      </c>
      <c r="E181" s="27">
        <v>4</v>
      </c>
      <c r="F181" s="27">
        <v>0</v>
      </c>
      <c r="G181" s="27">
        <v>1</v>
      </c>
      <c r="H181" s="27">
        <v>1</v>
      </c>
      <c r="I181" s="27">
        <v>0</v>
      </c>
      <c r="J181" s="27">
        <v>0</v>
      </c>
      <c r="L181" s="166"/>
    </row>
    <row r="182" spans="1:12" ht="12.75">
      <c r="A182" s="27" t="s">
        <v>844</v>
      </c>
      <c r="B182" s="27">
        <v>0</v>
      </c>
      <c r="C182" s="27">
        <v>66</v>
      </c>
      <c r="D182" s="27">
        <v>0</v>
      </c>
      <c r="E182" s="27">
        <v>149</v>
      </c>
      <c r="F182" s="27">
        <v>0</v>
      </c>
      <c r="G182" s="27">
        <v>53</v>
      </c>
      <c r="H182" s="27">
        <v>5</v>
      </c>
      <c r="I182" s="27">
        <v>0</v>
      </c>
      <c r="J182" s="27">
        <v>0</v>
      </c>
      <c r="L182" s="166"/>
    </row>
    <row r="183" spans="1:12" ht="12.75">
      <c r="A183" s="27" t="s">
        <v>845</v>
      </c>
      <c r="B183" s="27">
        <v>0</v>
      </c>
      <c r="C183" s="27">
        <v>159</v>
      </c>
      <c r="D183" s="27">
        <v>0</v>
      </c>
      <c r="E183" s="27">
        <v>274</v>
      </c>
      <c r="F183" s="27">
        <v>0</v>
      </c>
      <c r="G183" s="27">
        <v>59</v>
      </c>
      <c r="H183" s="27">
        <v>10</v>
      </c>
      <c r="I183" s="27">
        <v>0</v>
      </c>
      <c r="J183" s="27">
        <v>0</v>
      </c>
      <c r="L183" s="166"/>
    </row>
    <row r="184" spans="1:12" ht="12.75">
      <c r="A184" s="27" t="s">
        <v>846</v>
      </c>
      <c r="B184" s="27">
        <v>0</v>
      </c>
      <c r="C184" s="27">
        <v>243</v>
      </c>
      <c r="D184" s="27">
        <v>0</v>
      </c>
      <c r="E184" s="27">
        <v>181</v>
      </c>
      <c r="F184" s="27">
        <v>0</v>
      </c>
      <c r="G184" s="27">
        <v>35</v>
      </c>
      <c r="H184" s="27">
        <v>11</v>
      </c>
      <c r="I184" s="27">
        <v>0</v>
      </c>
      <c r="J184" s="27">
        <v>0</v>
      </c>
      <c r="L184" s="166"/>
    </row>
    <row r="185" spans="1:12" ht="12.75">
      <c r="A185" s="27" t="s">
        <v>847</v>
      </c>
      <c r="B185" s="27">
        <v>0</v>
      </c>
      <c r="C185" s="27">
        <v>36</v>
      </c>
      <c r="D185" s="27">
        <v>0</v>
      </c>
      <c r="E185" s="27">
        <v>22</v>
      </c>
      <c r="F185" s="27">
        <v>0</v>
      </c>
      <c r="G185" s="27">
        <v>4</v>
      </c>
      <c r="H185" s="27">
        <v>10</v>
      </c>
      <c r="I185" s="27">
        <v>0</v>
      </c>
      <c r="J185" s="27">
        <v>0</v>
      </c>
      <c r="L185" s="166"/>
    </row>
    <row r="186" spans="1:12" ht="12.75">
      <c r="A186" s="27" t="s">
        <v>843</v>
      </c>
      <c r="B186" s="27">
        <v>0</v>
      </c>
      <c r="C186" s="27">
        <v>3</v>
      </c>
      <c r="D186" s="27">
        <v>0</v>
      </c>
      <c r="E186" s="27">
        <v>8</v>
      </c>
      <c r="F186" s="27">
        <v>0</v>
      </c>
      <c r="G186" s="27">
        <v>2</v>
      </c>
      <c r="H186" s="27">
        <v>1</v>
      </c>
      <c r="I186" s="27">
        <v>0</v>
      </c>
      <c r="J186" s="27">
        <v>0</v>
      </c>
      <c r="L186" s="166"/>
    </row>
    <row r="187" spans="1:12" ht="12.75">
      <c r="A187" s="27" t="s">
        <v>848</v>
      </c>
      <c r="B187" s="27">
        <v>0</v>
      </c>
      <c r="C187" s="27">
        <v>17</v>
      </c>
      <c r="D187" s="27">
        <v>0</v>
      </c>
      <c r="E187" s="27">
        <v>15</v>
      </c>
      <c r="F187" s="27">
        <v>0</v>
      </c>
      <c r="G187" s="27">
        <v>3</v>
      </c>
      <c r="H187" s="27">
        <v>1</v>
      </c>
      <c r="I187" s="27">
        <v>0</v>
      </c>
      <c r="J187" s="27">
        <v>0</v>
      </c>
      <c r="L187" s="166"/>
    </row>
    <row r="188" spans="1:12" ht="12.75">
      <c r="A188" s="27" t="s">
        <v>849</v>
      </c>
      <c r="B188" s="27">
        <v>0</v>
      </c>
      <c r="C188" s="27">
        <v>89</v>
      </c>
      <c r="D188" s="27">
        <v>0</v>
      </c>
      <c r="E188" s="27">
        <v>154</v>
      </c>
      <c r="F188" s="27">
        <v>0</v>
      </c>
      <c r="G188" s="27">
        <v>18</v>
      </c>
      <c r="H188" s="27">
        <v>5</v>
      </c>
      <c r="I188" s="27">
        <v>0</v>
      </c>
      <c r="J188" s="27">
        <v>0</v>
      </c>
      <c r="L188" s="166"/>
    </row>
    <row r="189" spans="1:12" ht="12.75">
      <c r="A189" s="27" t="s">
        <v>850</v>
      </c>
      <c r="B189" s="27">
        <v>0</v>
      </c>
      <c r="C189" s="27">
        <v>54</v>
      </c>
      <c r="D189" s="27">
        <v>0</v>
      </c>
      <c r="E189" s="27">
        <v>16</v>
      </c>
      <c r="F189" s="27">
        <v>0</v>
      </c>
      <c r="G189" s="27">
        <v>3</v>
      </c>
      <c r="H189" s="27">
        <v>0</v>
      </c>
      <c r="I189" s="27">
        <v>0</v>
      </c>
      <c r="J189" s="27">
        <v>0</v>
      </c>
      <c r="L189" s="166"/>
    </row>
    <row r="190" spans="1:12" ht="12.75">
      <c r="A190" s="27" t="s">
        <v>851</v>
      </c>
      <c r="B190" s="27">
        <v>0</v>
      </c>
      <c r="C190" s="27">
        <v>7</v>
      </c>
      <c r="D190" s="27">
        <v>0</v>
      </c>
      <c r="E190" s="27">
        <v>4</v>
      </c>
      <c r="F190" s="27">
        <v>0</v>
      </c>
      <c r="G190" s="27">
        <v>0</v>
      </c>
      <c r="H190" s="27">
        <v>0</v>
      </c>
      <c r="I190" s="27">
        <v>0</v>
      </c>
      <c r="J190" s="27">
        <v>0</v>
      </c>
      <c r="L190" s="166"/>
    </row>
    <row r="191" spans="1:12" ht="12.75">
      <c r="A191" s="27" t="s">
        <v>852</v>
      </c>
      <c r="B191" s="27">
        <v>0</v>
      </c>
      <c r="C191" s="27">
        <v>355</v>
      </c>
      <c r="D191" s="27">
        <v>0</v>
      </c>
      <c r="E191" s="27">
        <v>252</v>
      </c>
      <c r="F191" s="27">
        <v>0</v>
      </c>
      <c r="G191" s="27">
        <v>59</v>
      </c>
      <c r="H191" s="27">
        <v>9</v>
      </c>
      <c r="I191" s="27">
        <v>0</v>
      </c>
      <c r="J191" s="27">
        <v>0</v>
      </c>
      <c r="L191" s="166"/>
    </row>
    <row r="192" spans="1:12" ht="12.75">
      <c r="A192" s="27" t="s">
        <v>236</v>
      </c>
      <c r="B192" s="173">
        <f>B163</f>
        <v>0</v>
      </c>
      <c r="C192" s="173">
        <f>C163</f>
        <v>3889</v>
      </c>
      <c r="D192" s="173">
        <f aca="true" t="shared" si="22" ref="D192:K192">D163</f>
        <v>0</v>
      </c>
      <c r="E192" s="173">
        <f t="shared" si="22"/>
        <v>2438</v>
      </c>
      <c r="F192" s="173">
        <f t="shared" si="22"/>
        <v>0</v>
      </c>
      <c r="G192" s="173">
        <f t="shared" si="22"/>
        <v>118</v>
      </c>
      <c r="H192" s="173">
        <f t="shared" si="22"/>
        <v>407</v>
      </c>
      <c r="I192" s="173">
        <f t="shared" si="22"/>
        <v>0</v>
      </c>
      <c r="J192" s="173">
        <f t="shared" si="22"/>
        <v>0</v>
      </c>
      <c r="K192" s="173">
        <f t="shared" si="22"/>
        <v>6852</v>
      </c>
      <c r="L192" s="165"/>
    </row>
    <row r="202" ht="12.75">
      <c r="J202" s="173"/>
    </row>
    <row r="206" ht="12.75">
      <c r="A206" s="47" t="s">
        <v>237</v>
      </c>
    </row>
    <row r="207" ht="12.75">
      <c r="A207" s="47"/>
    </row>
    <row r="208" spans="1:11" s="32" customFormat="1" ht="12.75">
      <c r="A208" s="47" t="s">
        <v>641</v>
      </c>
      <c r="B208" s="40"/>
      <c r="C208" s="40"/>
      <c r="D208" s="40"/>
      <c r="E208" s="40"/>
      <c r="F208" s="40"/>
      <c r="G208" s="40"/>
      <c r="H208" s="40"/>
      <c r="I208" s="40"/>
      <c r="J208" s="40"/>
      <c r="K208" s="40"/>
    </row>
    <row r="209" spans="1:13" s="32" customFormat="1" ht="12.75">
      <c r="A209" s="40" t="s">
        <v>228</v>
      </c>
      <c r="B209" s="166">
        <f>d!C40</f>
        <v>126</v>
      </c>
      <c r="C209" s="166">
        <f>d!D40</f>
        <v>423</v>
      </c>
      <c r="D209" s="166">
        <f>d!E40</f>
        <v>108</v>
      </c>
      <c r="E209" s="166">
        <f>d!F40</f>
        <v>1631</v>
      </c>
      <c r="F209" s="166">
        <f>d!G40</f>
        <v>2453</v>
      </c>
      <c r="G209" s="166">
        <f>d!H40</f>
        <v>410</v>
      </c>
      <c r="H209" s="166">
        <f>d!I40</f>
        <v>222</v>
      </c>
      <c r="I209" s="166">
        <f>d!J40</f>
        <v>129</v>
      </c>
      <c r="J209" s="166">
        <f>d!K40</f>
        <v>296</v>
      </c>
      <c r="K209" s="166">
        <f>d!L40</f>
        <v>5798</v>
      </c>
      <c r="L209" s="165"/>
      <c r="M209" s="40">
        <f>SUM(B209:J209)</f>
        <v>5798</v>
      </c>
    </row>
    <row r="210" spans="1:13" s="32" customFormat="1" ht="12.75">
      <c r="A210" s="40" t="s">
        <v>229</v>
      </c>
      <c r="B210" s="166">
        <f>d!C41</f>
        <v>401</v>
      </c>
      <c r="C210" s="166">
        <f>d!D41</f>
        <v>987</v>
      </c>
      <c r="D210" s="166">
        <f>d!E41</f>
        <v>111</v>
      </c>
      <c r="E210" s="166">
        <f>d!F41</f>
        <v>5728</v>
      </c>
      <c r="F210" s="166">
        <f>d!G41</f>
        <v>4832</v>
      </c>
      <c r="G210" s="166">
        <f>d!H41</f>
        <v>547</v>
      </c>
      <c r="H210" s="166">
        <f>d!I41</f>
        <v>523</v>
      </c>
      <c r="I210" s="166">
        <f>d!J41</f>
        <v>492</v>
      </c>
      <c r="J210" s="166">
        <f>d!K41</f>
        <v>2155</v>
      </c>
      <c r="K210" s="166">
        <f>d!L41</f>
        <v>15776</v>
      </c>
      <c r="L210" s="165"/>
      <c r="M210" s="40">
        <f aca="true" t="shared" si="23" ref="M210:M216">SUM(B210:J210)</f>
        <v>15776</v>
      </c>
    </row>
    <row r="211" spans="1:13" s="32" customFormat="1" ht="12.75">
      <c r="A211" s="40" t="s">
        <v>230</v>
      </c>
      <c r="B211" s="166">
        <f>d!C42</f>
        <v>1242</v>
      </c>
      <c r="C211" s="166">
        <f>d!D42</f>
        <v>1910</v>
      </c>
      <c r="D211" s="166">
        <f>d!E42</f>
        <v>137</v>
      </c>
      <c r="E211" s="166">
        <f>d!F42</f>
        <v>27936</v>
      </c>
      <c r="F211" s="166">
        <f>d!G42</f>
        <v>32127</v>
      </c>
      <c r="G211" s="166">
        <f>d!H42</f>
        <v>1509</v>
      </c>
      <c r="H211" s="166">
        <f>d!I42</f>
        <v>438</v>
      </c>
      <c r="I211" s="166">
        <f>d!J42</f>
        <v>1866</v>
      </c>
      <c r="J211" s="166">
        <f>d!K42</f>
        <v>7983</v>
      </c>
      <c r="K211" s="166">
        <f>d!L42</f>
        <v>75148</v>
      </c>
      <c r="L211" s="165"/>
      <c r="M211" s="40">
        <f t="shared" si="23"/>
        <v>75148</v>
      </c>
    </row>
    <row r="212" spans="1:13" s="32" customFormat="1" ht="12.75">
      <c r="A212" s="40" t="s">
        <v>231</v>
      </c>
      <c r="B212" s="166">
        <f>d!C43</f>
        <v>29</v>
      </c>
      <c r="C212" s="166">
        <f>d!D43</f>
        <v>170</v>
      </c>
      <c r="D212" s="166">
        <f>d!E43</f>
        <v>6</v>
      </c>
      <c r="E212" s="166">
        <f>d!F43</f>
        <v>648</v>
      </c>
      <c r="F212" s="166">
        <f>d!G43</f>
        <v>567</v>
      </c>
      <c r="G212" s="166">
        <f>d!H43</f>
        <v>36</v>
      </c>
      <c r="H212" s="166">
        <f>d!I43</f>
        <v>110</v>
      </c>
      <c r="I212" s="166">
        <f>d!J43</f>
        <v>47</v>
      </c>
      <c r="J212" s="166">
        <f>d!K43</f>
        <v>236</v>
      </c>
      <c r="K212" s="166">
        <f>d!L43</f>
        <v>1849</v>
      </c>
      <c r="L212" s="165"/>
      <c r="M212" s="40">
        <f t="shared" si="23"/>
        <v>1849</v>
      </c>
    </row>
    <row r="213" spans="1:13" s="32" customFormat="1" ht="12.75">
      <c r="A213" s="40" t="s">
        <v>232</v>
      </c>
      <c r="B213" s="166">
        <f>d!C44</f>
        <v>49</v>
      </c>
      <c r="C213" s="166">
        <f>d!D44</f>
        <v>33</v>
      </c>
      <c r="D213" s="166">
        <f>d!E44</f>
        <v>16</v>
      </c>
      <c r="E213" s="166">
        <f>d!F44</f>
        <v>1018</v>
      </c>
      <c r="F213" s="166">
        <f>d!G44</f>
        <v>844</v>
      </c>
      <c r="G213" s="166">
        <f>d!H44</f>
        <v>25</v>
      </c>
      <c r="H213" s="166">
        <f>d!I44</f>
        <v>18</v>
      </c>
      <c r="I213" s="166">
        <f>d!J44</f>
        <v>1187</v>
      </c>
      <c r="J213" s="166">
        <f>d!K44</f>
        <v>447</v>
      </c>
      <c r="K213" s="166">
        <f>d!L44</f>
        <v>3637</v>
      </c>
      <c r="L213" s="165"/>
      <c r="M213" s="40">
        <f t="shared" si="23"/>
        <v>3637</v>
      </c>
    </row>
    <row r="214" spans="1:13" s="32" customFormat="1" ht="12.75">
      <c r="A214" s="40" t="s">
        <v>233</v>
      </c>
      <c r="B214" s="173">
        <f>SUM(B209:B213)</f>
        <v>1847</v>
      </c>
      <c r="C214" s="173">
        <f aca="true" t="shared" si="24" ref="C214:J214">SUM(C209:C213)</f>
        <v>3523</v>
      </c>
      <c r="D214" s="173">
        <f t="shared" si="24"/>
        <v>378</v>
      </c>
      <c r="E214" s="173">
        <f t="shared" si="24"/>
        <v>36961</v>
      </c>
      <c r="F214" s="173">
        <f t="shared" si="24"/>
        <v>40823</v>
      </c>
      <c r="G214" s="173">
        <f t="shared" si="24"/>
        <v>2527</v>
      </c>
      <c r="H214" s="173">
        <f t="shared" si="24"/>
        <v>1311</v>
      </c>
      <c r="I214" s="173">
        <f t="shared" si="24"/>
        <v>3721</v>
      </c>
      <c r="J214" s="173">
        <f t="shared" si="24"/>
        <v>11117</v>
      </c>
      <c r="K214" s="173">
        <f>SUM(K209:K213)</f>
        <v>102208</v>
      </c>
      <c r="L214" s="165"/>
      <c r="M214" s="40">
        <f t="shared" si="23"/>
        <v>102208</v>
      </c>
    </row>
    <row r="215" spans="1:13" s="32" customFormat="1" ht="12.75">
      <c r="A215" s="40" t="s">
        <v>234</v>
      </c>
      <c r="B215" s="166">
        <f>SUM(d!C45:d!C49)</f>
        <v>1117</v>
      </c>
      <c r="C215" s="166">
        <f>SUM(d!D45:d!D49)</f>
        <v>3158</v>
      </c>
      <c r="D215" s="166">
        <f>SUM(d!E45:d!E49)</f>
        <v>244</v>
      </c>
      <c r="E215" s="166">
        <f>SUM(d!F45:d!F49)</f>
        <v>23083</v>
      </c>
      <c r="F215" s="166">
        <f>SUM(d!G45:d!G49)</f>
        <v>23353</v>
      </c>
      <c r="G215" s="166">
        <f>SUM(d!H45:d!H49)</f>
        <v>2318</v>
      </c>
      <c r="H215" s="166">
        <f>SUM(d!I45:d!I49)</f>
        <v>760</v>
      </c>
      <c r="I215" s="166">
        <f>SUM(d!J45:d!J49)</f>
        <v>1297</v>
      </c>
      <c r="J215" s="166">
        <f>SUM(d!K45:d!K49)</f>
        <v>3001</v>
      </c>
      <c r="K215" s="166">
        <f>SUM(d!L45:d!L49)</f>
        <v>58331</v>
      </c>
      <c r="L215" s="165"/>
      <c r="M215" s="40">
        <f t="shared" si="23"/>
        <v>58331</v>
      </c>
    </row>
    <row r="216" spans="1:13" s="32" customFormat="1" ht="12.75">
      <c r="A216" s="40" t="s">
        <v>235</v>
      </c>
      <c r="B216" s="166">
        <f>d!C39</f>
        <v>536</v>
      </c>
      <c r="C216" s="166">
        <f>d!D39</f>
        <v>25</v>
      </c>
      <c r="D216" s="166">
        <f>d!E39</f>
        <v>486</v>
      </c>
      <c r="E216" s="166">
        <f>d!F39</f>
        <v>9720</v>
      </c>
      <c r="F216" s="166">
        <f>d!G39</f>
        <v>10912</v>
      </c>
      <c r="G216" s="166">
        <f>d!H39</f>
        <v>644</v>
      </c>
      <c r="H216" s="166">
        <f>d!I39</f>
        <v>173</v>
      </c>
      <c r="I216" s="166">
        <f>d!J39</f>
        <v>299</v>
      </c>
      <c r="J216" s="166">
        <f>d!K39</f>
        <v>3181</v>
      </c>
      <c r="K216" s="166">
        <f>d!L39</f>
        <v>25976</v>
      </c>
      <c r="L216" s="165"/>
      <c r="M216" s="40">
        <f t="shared" si="23"/>
        <v>25976</v>
      </c>
    </row>
    <row r="217" spans="1:13" s="32" customFormat="1" ht="12.75">
      <c r="A217" s="40" t="s">
        <v>236</v>
      </c>
      <c r="B217" s="173">
        <f>d!C50</f>
        <v>3500</v>
      </c>
      <c r="C217" s="173">
        <f>d!D50</f>
        <v>6706</v>
      </c>
      <c r="D217" s="173">
        <f>d!E50</f>
        <v>1108</v>
      </c>
      <c r="E217" s="173">
        <f>d!F50</f>
        <v>69764</v>
      </c>
      <c r="F217" s="173">
        <f>d!G50</f>
        <v>75088</v>
      </c>
      <c r="G217" s="173">
        <f>d!H50</f>
        <v>5489</v>
      </c>
      <c r="H217" s="173">
        <f>d!I50</f>
        <v>2244</v>
      </c>
      <c r="I217" s="173">
        <f>d!J50</f>
        <v>5317</v>
      </c>
      <c r="J217" s="173">
        <f>d!K50</f>
        <v>17299</v>
      </c>
      <c r="K217" s="173">
        <f>d!L50</f>
        <v>186515</v>
      </c>
      <c r="L217" s="165"/>
      <c r="M217" s="40">
        <f>SUM(B217:J217)</f>
        <v>186515</v>
      </c>
    </row>
    <row r="218" spans="1:12" ht="12.75">
      <c r="A218" s="47" t="s">
        <v>146</v>
      </c>
      <c r="B218" s="212"/>
      <c r="C218" s="212"/>
      <c r="D218" s="212"/>
      <c r="E218" s="212"/>
      <c r="F218" s="212"/>
      <c r="G218" s="212"/>
      <c r="H218" s="212"/>
      <c r="I218" s="212"/>
      <c r="J218" s="212"/>
      <c r="K218" s="212"/>
      <c r="L218" s="165"/>
    </row>
    <row r="219" spans="1:12" s="32" customFormat="1" ht="12.75">
      <c r="A219" s="40" t="s">
        <v>228</v>
      </c>
      <c r="B219" s="212">
        <v>166</v>
      </c>
      <c r="C219" s="212">
        <v>306</v>
      </c>
      <c r="D219" s="212">
        <v>26</v>
      </c>
      <c r="E219" s="212">
        <v>1565</v>
      </c>
      <c r="F219" s="212">
        <v>1120</v>
      </c>
      <c r="G219" s="212">
        <v>11</v>
      </c>
      <c r="H219" s="212">
        <v>0</v>
      </c>
      <c r="I219" s="212">
        <v>55</v>
      </c>
      <c r="J219" s="212">
        <v>164</v>
      </c>
      <c r="K219" s="212">
        <v>1693</v>
      </c>
      <c r="L219" s="165"/>
    </row>
    <row r="220" spans="1:12" s="32" customFormat="1" ht="12.75">
      <c r="A220" s="40" t="s">
        <v>229</v>
      </c>
      <c r="B220" s="212">
        <v>821</v>
      </c>
      <c r="C220" s="212">
        <v>881</v>
      </c>
      <c r="D220" s="212">
        <v>62</v>
      </c>
      <c r="E220" s="212">
        <v>10664</v>
      </c>
      <c r="F220" s="212">
        <v>2573</v>
      </c>
      <c r="G220" s="212">
        <v>13</v>
      </c>
      <c r="H220" s="212">
        <v>0</v>
      </c>
      <c r="I220" s="212">
        <v>294</v>
      </c>
      <c r="J220" s="212">
        <v>2401</v>
      </c>
      <c r="K220" s="212">
        <v>8221</v>
      </c>
      <c r="L220" s="165"/>
    </row>
    <row r="221" spans="1:12" s="32" customFormat="1" ht="12.75">
      <c r="A221" s="40" t="s">
        <v>230</v>
      </c>
      <c r="B221" s="212">
        <v>2634</v>
      </c>
      <c r="C221" s="212">
        <v>1782</v>
      </c>
      <c r="D221" s="212">
        <v>37</v>
      </c>
      <c r="E221" s="212">
        <v>62898</v>
      </c>
      <c r="F221" s="212">
        <v>9724</v>
      </c>
      <c r="G221" s="212">
        <v>261</v>
      </c>
      <c r="H221" s="212">
        <v>0</v>
      </c>
      <c r="I221" s="212">
        <v>393</v>
      </c>
      <c r="J221" s="212">
        <v>6661</v>
      </c>
      <c r="K221" s="212">
        <v>25663</v>
      </c>
      <c r="L221" s="165"/>
    </row>
    <row r="222" spans="1:12" s="32" customFormat="1" ht="12.75">
      <c r="A222" s="40" t="s">
        <v>231</v>
      </c>
      <c r="B222" s="212">
        <v>65</v>
      </c>
      <c r="C222" s="212">
        <v>46</v>
      </c>
      <c r="D222" s="212">
        <v>4</v>
      </c>
      <c r="E222" s="212">
        <v>991</v>
      </c>
      <c r="F222" s="212">
        <v>219</v>
      </c>
      <c r="G222" s="212">
        <v>1</v>
      </c>
      <c r="H222" s="212">
        <v>0</v>
      </c>
      <c r="I222" s="212">
        <v>8</v>
      </c>
      <c r="J222" s="212">
        <v>151</v>
      </c>
      <c r="K222" s="212">
        <v>597</v>
      </c>
      <c r="L222" s="165"/>
    </row>
    <row r="223" spans="1:12" s="32" customFormat="1" ht="12.75">
      <c r="A223" s="40" t="s">
        <v>232</v>
      </c>
      <c r="B223" s="212">
        <v>43</v>
      </c>
      <c r="C223" s="212">
        <v>32</v>
      </c>
      <c r="D223" s="212">
        <v>0</v>
      </c>
      <c r="E223" s="212">
        <v>587</v>
      </c>
      <c r="F223" s="212">
        <v>106</v>
      </c>
      <c r="G223" s="212">
        <v>3</v>
      </c>
      <c r="H223" s="212">
        <v>0</v>
      </c>
      <c r="I223" s="212">
        <v>8</v>
      </c>
      <c r="J223" s="212">
        <v>100</v>
      </c>
      <c r="K223" s="212">
        <v>436</v>
      </c>
      <c r="L223" s="165"/>
    </row>
    <row r="224" spans="1:12" s="32" customFormat="1" ht="12.75">
      <c r="A224" s="40" t="s">
        <v>233</v>
      </c>
      <c r="B224" s="212">
        <v>3729</v>
      </c>
      <c r="C224" s="212">
        <v>3047</v>
      </c>
      <c r="D224" s="212">
        <v>129</v>
      </c>
      <c r="E224" s="212">
        <v>76705</v>
      </c>
      <c r="F224" s="212">
        <v>13742</v>
      </c>
      <c r="G224" s="212">
        <v>289</v>
      </c>
      <c r="H224" s="212">
        <v>0</v>
      </c>
      <c r="I224" s="212">
        <v>758</v>
      </c>
      <c r="J224" s="212">
        <v>9477</v>
      </c>
      <c r="K224" s="212">
        <v>107876</v>
      </c>
      <c r="L224" s="165"/>
    </row>
    <row r="225" spans="1:12" s="32" customFormat="1" ht="12.75">
      <c r="A225" s="40" t="s">
        <v>234</v>
      </c>
      <c r="B225" s="212">
        <v>1601</v>
      </c>
      <c r="C225" s="212">
        <v>2672</v>
      </c>
      <c r="D225" s="212">
        <v>53</v>
      </c>
      <c r="E225" s="212">
        <v>30777</v>
      </c>
      <c r="F225" s="212">
        <v>7929</v>
      </c>
      <c r="G225" s="212">
        <v>269</v>
      </c>
      <c r="H225" s="212">
        <v>0</v>
      </c>
      <c r="I225" s="212">
        <v>512</v>
      </c>
      <c r="J225" s="212">
        <v>2186</v>
      </c>
      <c r="K225" s="212">
        <v>45999</v>
      </c>
      <c r="L225" s="165"/>
    </row>
    <row r="226" spans="1:12" s="32" customFormat="1" ht="12.75">
      <c r="A226" s="40" t="s">
        <v>235</v>
      </c>
      <c r="B226" s="212">
        <v>1610</v>
      </c>
      <c r="C226" s="212">
        <v>6754</v>
      </c>
      <c r="D226" s="212">
        <v>242</v>
      </c>
      <c r="E226" s="212">
        <v>33466</v>
      </c>
      <c r="F226" s="212">
        <v>6421</v>
      </c>
      <c r="G226" s="212">
        <v>209</v>
      </c>
      <c r="H226" s="212">
        <v>0</v>
      </c>
      <c r="I226" s="212">
        <v>294</v>
      </c>
      <c r="J226" s="212">
        <v>4138</v>
      </c>
      <c r="K226" s="212">
        <v>53134</v>
      </c>
      <c r="L226" s="165"/>
    </row>
    <row r="227" spans="1:12" s="32" customFormat="1" ht="12.75">
      <c r="A227" s="40" t="s">
        <v>236</v>
      </c>
      <c r="B227" s="212">
        <v>6940</v>
      </c>
      <c r="C227" s="212">
        <v>12473</v>
      </c>
      <c r="D227" s="212">
        <v>424</v>
      </c>
      <c r="E227" s="212">
        <v>140948</v>
      </c>
      <c r="F227" s="212">
        <v>28092</v>
      </c>
      <c r="G227" s="212">
        <v>767</v>
      </c>
      <c r="H227" s="212">
        <v>0</v>
      </c>
      <c r="I227" s="212">
        <v>1564</v>
      </c>
      <c r="J227" s="212">
        <v>15801</v>
      </c>
      <c r="K227" s="212">
        <v>207009</v>
      </c>
      <c r="L227" s="165"/>
    </row>
    <row r="228" spans="1:11" s="32" customFormat="1" ht="12.75">
      <c r="A228" s="47" t="s">
        <v>645</v>
      </c>
      <c r="B228" s="40"/>
      <c r="C228" s="40"/>
      <c r="D228" s="40"/>
      <c r="E228" s="40"/>
      <c r="F228" s="40"/>
      <c r="G228" s="40"/>
      <c r="H228" s="40"/>
      <c r="I228" s="40"/>
      <c r="J228" s="40"/>
      <c r="K228" s="40"/>
    </row>
    <row r="229" spans="1:12" s="32" customFormat="1" ht="12.75">
      <c r="A229" s="40" t="s">
        <v>228</v>
      </c>
      <c r="B229" s="40">
        <f>d!C112</f>
        <v>0</v>
      </c>
      <c r="C229" s="40">
        <f>d!D112</f>
        <v>115</v>
      </c>
      <c r="D229" s="40">
        <f>d!E112</f>
        <v>0</v>
      </c>
      <c r="E229" s="40">
        <f>d!F112</f>
        <v>259</v>
      </c>
      <c r="F229" s="40">
        <f>d!G112</f>
        <v>0</v>
      </c>
      <c r="G229" s="40">
        <f>d!H112</f>
        <v>90</v>
      </c>
      <c r="H229" s="40">
        <f>d!I112</f>
        <v>45</v>
      </c>
      <c r="I229" s="40">
        <f>d!J112</f>
        <v>0</v>
      </c>
      <c r="J229" s="40">
        <f>d!K112</f>
        <v>0</v>
      </c>
      <c r="K229" s="40">
        <f>d!L112</f>
        <v>509</v>
      </c>
      <c r="L229" s="165"/>
    </row>
    <row r="230" spans="1:12" s="32" customFormat="1" ht="12.75">
      <c r="A230" s="40" t="s">
        <v>229</v>
      </c>
      <c r="B230" s="40">
        <f>d!C113</f>
        <v>0</v>
      </c>
      <c r="C230" s="40">
        <f>d!D113</f>
        <v>308</v>
      </c>
      <c r="D230" s="40">
        <f>d!E113</f>
        <v>0</v>
      </c>
      <c r="E230" s="40">
        <f>d!F113</f>
        <v>258</v>
      </c>
      <c r="F230" s="40">
        <f>d!G113</f>
        <v>0</v>
      </c>
      <c r="G230" s="40">
        <f>d!H113</f>
        <v>50</v>
      </c>
      <c r="H230" s="40">
        <f>d!I113</f>
        <v>115</v>
      </c>
      <c r="I230" s="40">
        <f>d!J113</f>
        <v>0</v>
      </c>
      <c r="J230" s="40">
        <f>d!K113</f>
        <v>0</v>
      </c>
      <c r="K230" s="40">
        <f>d!L113</f>
        <v>731</v>
      </c>
      <c r="L230" s="165"/>
    </row>
    <row r="231" spans="1:12" s="32" customFormat="1" ht="12.75">
      <c r="A231" s="40" t="s">
        <v>230</v>
      </c>
      <c r="B231" s="40">
        <f>d!C114</f>
        <v>0</v>
      </c>
      <c r="C231" s="40">
        <f>d!D114</f>
        <v>436</v>
      </c>
      <c r="D231" s="40">
        <f>d!E114</f>
        <v>0</v>
      </c>
      <c r="E231" s="40">
        <f>d!F114</f>
        <v>408</v>
      </c>
      <c r="F231" s="40">
        <f>d!G114</f>
        <v>0</v>
      </c>
      <c r="G231" s="40">
        <f>d!H114</f>
        <v>46</v>
      </c>
      <c r="H231" s="40">
        <f>d!I114</f>
        <v>51</v>
      </c>
      <c r="I231" s="40">
        <f>d!J114</f>
        <v>0</v>
      </c>
      <c r="J231" s="40">
        <f>d!K114</f>
        <v>0</v>
      </c>
      <c r="K231" s="40">
        <f>d!L114</f>
        <v>941</v>
      </c>
      <c r="L231" s="165"/>
    </row>
    <row r="232" spans="1:12" s="32" customFormat="1" ht="12.75">
      <c r="A232" s="40" t="s">
        <v>231</v>
      </c>
      <c r="B232" s="40">
        <f>d!C115</f>
        <v>0</v>
      </c>
      <c r="C232" s="40">
        <f>d!D115</f>
        <v>4</v>
      </c>
      <c r="D232" s="40">
        <f>d!E115</f>
        <v>0</v>
      </c>
      <c r="E232" s="40">
        <f>d!F115</f>
        <v>13</v>
      </c>
      <c r="F232" s="40">
        <f>d!G115</f>
        <v>0</v>
      </c>
      <c r="G232" s="40">
        <f>d!H115</f>
        <v>1</v>
      </c>
      <c r="H232" s="40">
        <f>d!I115</f>
        <v>1</v>
      </c>
      <c r="I232" s="40">
        <f>d!J115</f>
        <v>0</v>
      </c>
      <c r="J232" s="40">
        <f>d!K115</f>
        <v>0</v>
      </c>
      <c r="K232" s="40">
        <f>d!L115</f>
        <v>19</v>
      </c>
      <c r="L232" s="165"/>
    </row>
    <row r="233" spans="1:12" s="32" customFormat="1" ht="12.75">
      <c r="A233" s="40" t="s">
        <v>232</v>
      </c>
      <c r="B233" s="40">
        <f>d!C116</f>
        <v>0</v>
      </c>
      <c r="C233" s="40">
        <f>d!D116</f>
        <v>20</v>
      </c>
      <c r="D233" s="40">
        <f>d!E116</f>
        <v>0</v>
      </c>
      <c r="E233" s="40">
        <f>d!F116</f>
        <v>11</v>
      </c>
      <c r="F233" s="40">
        <f>d!G116</f>
        <v>0</v>
      </c>
      <c r="G233" s="40">
        <f>d!H116</f>
        <v>28</v>
      </c>
      <c r="H233" s="40">
        <f>d!I116</f>
        <v>11</v>
      </c>
      <c r="I233" s="40">
        <f>d!J116</f>
        <v>0</v>
      </c>
      <c r="J233" s="40">
        <f>d!K116</f>
        <v>0</v>
      </c>
      <c r="K233" s="40">
        <f>d!L116</f>
        <v>70</v>
      </c>
      <c r="L233" s="165"/>
    </row>
    <row r="234" spans="1:12" s="32" customFormat="1" ht="12.75">
      <c r="A234" s="40" t="s">
        <v>233</v>
      </c>
      <c r="B234" s="40">
        <f>SUM(B229:B233)</f>
        <v>0</v>
      </c>
      <c r="C234" s="40">
        <f>SUM(C229:C233)</f>
        <v>883</v>
      </c>
      <c r="D234" s="40">
        <f aca="true" t="shared" si="25" ref="D234:K234">SUM(D229:D233)</f>
        <v>0</v>
      </c>
      <c r="E234" s="40">
        <f t="shared" si="25"/>
        <v>949</v>
      </c>
      <c r="F234" s="40">
        <f t="shared" si="25"/>
        <v>0</v>
      </c>
      <c r="G234" s="40">
        <f t="shared" si="25"/>
        <v>215</v>
      </c>
      <c r="H234" s="40">
        <f t="shared" si="25"/>
        <v>223</v>
      </c>
      <c r="I234" s="40">
        <f t="shared" si="25"/>
        <v>0</v>
      </c>
      <c r="J234" s="40">
        <f t="shared" si="25"/>
        <v>0</v>
      </c>
      <c r="K234" s="40">
        <f t="shared" si="25"/>
        <v>2270</v>
      </c>
      <c r="L234" s="165"/>
    </row>
    <row r="235" spans="1:12" s="32" customFormat="1" ht="12.75">
      <c r="A235" s="40" t="s">
        <v>234</v>
      </c>
      <c r="B235" s="40">
        <f>SUM(d!C117:d!C121)</f>
        <v>0</v>
      </c>
      <c r="C235" s="40">
        <f>SUM(d!D117:d!D121)</f>
        <v>593</v>
      </c>
      <c r="D235" s="40">
        <f>SUM(d!E117:d!E121)</f>
        <v>0</v>
      </c>
      <c r="E235" s="40">
        <f>SUM(d!F117:d!F121)</f>
        <v>841</v>
      </c>
      <c r="F235" s="40">
        <f>SUM(d!G117:d!G121)</f>
        <v>0</v>
      </c>
      <c r="G235" s="40">
        <f>SUM(d!H117:d!H121)</f>
        <v>155</v>
      </c>
      <c r="H235" s="40">
        <f>SUM(d!I117:d!I121)</f>
        <v>130</v>
      </c>
      <c r="I235" s="40">
        <f>SUM(d!J117:d!J121)</f>
        <v>0</v>
      </c>
      <c r="J235" s="40">
        <f>SUM(d!K117:d!K121)</f>
        <v>0</v>
      </c>
      <c r="K235" s="40">
        <f>SUM(d!L117:d!L121)</f>
        <v>1719</v>
      </c>
      <c r="L235" s="165"/>
    </row>
    <row r="236" spans="1:12" s="32" customFormat="1" ht="12.75">
      <c r="A236" s="40" t="s">
        <v>235</v>
      </c>
      <c r="B236" s="40">
        <f>d!C111</f>
        <v>0</v>
      </c>
      <c r="C236" s="40">
        <f>d!D111</f>
        <v>421</v>
      </c>
      <c r="D236" s="40">
        <f>d!E111</f>
        <v>0</v>
      </c>
      <c r="E236" s="40">
        <f>d!F111</f>
        <v>14901</v>
      </c>
      <c r="F236" s="40">
        <f>d!G111</f>
        <v>0</v>
      </c>
      <c r="G236" s="40">
        <f>d!H111</f>
        <v>96429</v>
      </c>
      <c r="H236" s="40">
        <f>d!I111</f>
        <v>76</v>
      </c>
      <c r="I236" s="40">
        <f>d!J111</f>
        <v>0</v>
      </c>
      <c r="J236" s="40">
        <f>d!K111</f>
        <v>0</v>
      </c>
      <c r="K236" s="40">
        <f>d!L111</f>
        <v>111827</v>
      </c>
      <c r="L236" s="165"/>
    </row>
    <row r="237" spans="1:12" s="32" customFormat="1" ht="12.75">
      <c r="A237" s="40" t="s">
        <v>236</v>
      </c>
      <c r="B237" s="40">
        <f>d!C122</f>
        <v>0</v>
      </c>
      <c r="C237" s="40">
        <f>d!D122</f>
        <v>1897</v>
      </c>
      <c r="D237" s="40">
        <f>d!E122</f>
        <v>0</v>
      </c>
      <c r="E237" s="40">
        <f>d!F122</f>
        <v>16691</v>
      </c>
      <c r="F237" s="40">
        <f>d!G122</f>
        <v>0</v>
      </c>
      <c r="G237" s="40">
        <f>d!H122</f>
        <v>96799</v>
      </c>
      <c r="H237" s="40">
        <f>d!I122</f>
        <v>429</v>
      </c>
      <c r="I237" s="40">
        <f>d!J122</f>
        <v>0</v>
      </c>
      <c r="J237" s="40">
        <f>d!K122</f>
        <v>0</v>
      </c>
      <c r="K237" s="40">
        <f>d!L122</f>
        <v>115816</v>
      </c>
      <c r="L237" s="165"/>
    </row>
    <row r="238" spans="1:11" s="32" customFormat="1" ht="12.75">
      <c r="A238" s="40"/>
      <c r="B238" s="40"/>
      <c r="C238" s="40"/>
      <c r="D238" s="40"/>
      <c r="E238" s="40"/>
      <c r="F238" s="40"/>
      <c r="G238" s="40"/>
      <c r="H238" s="40"/>
      <c r="I238" s="40"/>
      <c r="J238" s="40"/>
      <c r="K238" s="40"/>
    </row>
    <row r="239" spans="1:12" s="32" customFormat="1" ht="12.75">
      <c r="A239" s="47" t="s">
        <v>813</v>
      </c>
      <c r="B239" s="40"/>
      <c r="C239" s="40"/>
      <c r="D239" s="40"/>
      <c r="E239" s="40"/>
      <c r="F239" s="40"/>
      <c r="G239" s="40"/>
      <c r="H239" s="40"/>
      <c r="I239" s="40"/>
      <c r="J239" s="40"/>
      <c r="K239" s="40"/>
      <c r="L239" s="166"/>
    </row>
    <row r="240" spans="1:13" s="32" customFormat="1" ht="12.75">
      <c r="A240" s="40" t="s">
        <v>228</v>
      </c>
      <c r="B240" s="166">
        <f>d!C181</f>
        <v>126</v>
      </c>
      <c r="C240" s="166">
        <f>d!D181</f>
        <v>0</v>
      </c>
      <c r="D240" s="166">
        <f>d!E181</f>
        <v>108</v>
      </c>
      <c r="E240" s="166">
        <f>d!F181</f>
        <v>1125</v>
      </c>
      <c r="F240" s="166">
        <f>d!G181</f>
        <v>2453</v>
      </c>
      <c r="G240" s="166">
        <f>d!H181</f>
        <v>290</v>
      </c>
      <c r="H240" s="166">
        <f>d!I181</f>
        <v>122</v>
      </c>
      <c r="I240" s="166">
        <f>d!J181</f>
        <v>129</v>
      </c>
      <c r="J240" s="166">
        <f>d!K181</f>
        <v>296</v>
      </c>
      <c r="K240" s="166">
        <f>d!L181</f>
        <v>4649</v>
      </c>
      <c r="L240" s="165"/>
      <c r="M240" s="173">
        <f aca="true" t="shared" si="26" ref="M240:M246">SUM(B240:J240)</f>
        <v>4649</v>
      </c>
    </row>
    <row r="241" spans="1:13" s="32" customFormat="1" ht="12.75">
      <c r="A241" s="40" t="s">
        <v>229</v>
      </c>
      <c r="B241" s="166">
        <f>d!C182</f>
        <v>401</v>
      </c>
      <c r="C241" s="166">
        <f>d!D182</f>
        <v>0</v>
      </c>
      <c r="D241" s="166">
        <f>d!E182</f>
        <v>111</v>
      </c>
      <c r="E241" s="166">
        <f>d!F182</f>
        <v>4893</v>
      </c>
      <c r="F241" s="166">
        <f>d!G182</f>
        <v>4832</v>
      </c>
      <c r="G241" s="166">
        <f>d!H182</f>
        <v>465</v>
      </c>
      <c r="H241" s="166">
        <f>d!I182</f>
        <v>343</v>
      </c>
      <c r="I241" s="166">
        <f>d!J182</f>
        <v>492</v>
      </c>
      <c r="J241" s="166">
        <f>d!K182</f>
        <v>2155</v>
      </c>
      <c r="K241" s="166">
        <f>d!L182</f>
        <v>13692</v>
      </c>
      <c r="L241" s="165"/>
      <c r="M241" s="173">
        <f t="shared" si="26"/>
        <v>13692</v>
      </c>
    </row>
    <row r="242" spans="1:13" s="32" customFormat="1" ht="12.75">
      <c r="A242" s="40" t="s">
        <v>230</v>
      </c>
      <c r="B242" s="166">
        <f>d!C183</f>
        <v>1242</v>
      </c>
      <c r="C242" s="166">
        <f>d!D183</f>
        <v>0</v>
      </c>
      <c r="D242" s="166">
        <f>d!E183</f>
        <v>137</v>
      </c>
      <c r="E242" s="166">
        <f>d!F183</f>
        <v>26904</v>
      </c>
      <c r="F242" s="166">
        <f>d!G183</f>
        <v>32127</v>
      </c>
      <c r="G242" s="166">
        <f>d!H183</f>
        <v>1466</v>
      </c>
      <c r="H242" s="166">
        <f>d!I183</f>
        <v>293</v>
      </c>
      <c r="I242" s="166">
        <f>d!J183</f>
        <v>1866</v>
      </c>
      <c r="J242" s="166">
        <f>d!K183</f>
        <v>7983</v>
      </c>
      <c r="K242" s="166">
        <f>d!L183</f>
        <v>72018</v>
      </c>
      <c r="L242" s="165"/>
      <c r="M242" s="173">
        <f t="shared" si="26"/>
        <v>72018</v>
      </c>
    </row>
    <row r="243" spans="1:13" s="32" customFormat="1" ht="12.75">
      <c r="A243" s="40" t="s">
        <v>231</v>
      </c>
      <c r="B243" s="166">
        <f>d!C184</f>
        <v>29</v>
      </c>
      <c r="C243" s="166">
        <f>d!D184</f>
        <v>0</v>
      </c>
      <c r="D243" s="166">
        <f>d!E184</f>
        <v>6</v>
      </c>
      <c r="E243" s="166">
        <f>d!F184</f>
        <v>574</v>
      </c>
      <c r="F243" s="166">
        <f>d!G184</f>
        <v>567</v>
      </c>
      <c r="G243" s="166">
        <f>d!H184</f>
        <v>31</v>
      </c>
      <c r="H243" s="166">
        <f>d!I184</f>
        <v>54</v>
      </c>
      <c r="I243" s="166">
        <f>d!J184</f>
        <v>47</v>
      </c>
      <c r="J243" s="166">
        <f>d!K184</f>
        <v>236</v>
      </c>
      <c r="K243" s="166">
        <f>d!L184</f>
        <v>1544</v>
      </c>
      <c r="L243" s="165"/>
      <c r="M243" s="173">
        <f t="shared" si="26"/>
        <v>1544</v>
      </c>
    </row>
    <row r="244" spans="1:13" s="32" customFormat="1" ht="12.75">
      <c r="A244" s="40" t="s">
        <v>232</v>
      </c>
      <c r="B244" s="166">
        <f>d!C185</f>
        <v>49</v>
      </c>
      <c r="C244" s="166">
        <f>d!D185</f>
        <v>0</v>
      </c>
      <c r="D244" s="166">
        <f>d!E185</f>
        <v>16</v>
      </c>
      <c r="E244" s="166">
        <f>d!F185</f>
        <v>1000</v>
      </c>
      <c r="F244" s="166">
        <f>d!G185</f>
        <v>844</v>
      </c>
      <c r="G244" s="166">
        <f>d!H185</f>
        <v>25</v>
      </c>
      <c r="H244" s="166">
        <f>d!I185</f>
        <v>9</v>
      </c>
      <c r="I244" s="166">
        <f>d!J185</f>
        <v>1187</v>
      </c>
      <c r="J244" s="166">
        <f>d!K185</f>
        <v>447</v>
      </c>
      <c r="K244" s="166">
        <f>d!L185</f>
        <v>3577</v>
      </c>
      <c r="L244" s="165"/>
      <c r="M244" s="173">
        <f t="shared" si="26"/>
        <v>3577</v>
      </c>
    </row>
    <row r="245" spans="1:13" s="32" customFormat="1" ht="12.75">
      <c r="A245" s="40" t="s">
        <v>233</v>
      </c>
      <c r="B245" s="173">
        <f>SUM(B240:B244)</f>
        <v>1847</v>
      </c>
      <c r="C245" s="173">
        <f aca="true" t="shared" si="27" ref="C245:K245">SUM(C240:C244)</f>
        <v>0</v>
      </c>
      <c r="D245" s="173">
        <f t="shared" si="27"/>
        <v>378</v>
      </c>
      <c r="E245" s="173">
        <f t="shared" si="27"/>
        <v>34496</v>
      </c>
      <c r="F245" s="173">
        <f t="shared" si="27"/>
        <v>40823</v>
      </c>
      <c r="G245" s="173">
        <f t="shared" si="27"/>
        <v>2277</v>
      </c>
      <c r="H245" s="173">
        <f t="shared" si="27"/>
        <v>821</v>
      </c>
      <c r="I245" s="173">
        <f t="shared" si="27"/>
        <v>3721</v>
      </c>
      <c r="J245" s="173">
        <f t="shared" si="27"/>
        <v>11117</v>
      </c>
      <c r="K245" s="173">
        <f t="shared" si="27"/>
        <v>95480</v>
      </c>
      <c r="L245" s="165"/>
      <c r="M245" s="173">
        <f t="shared" si="26"/>
        <v>95480</v>
      </c>
    </row>
    <row r="246" spans="1:13" s="32" customFormat="1" ht="12.75">
      <c r="A246" s="40" t="s">
        <v>234</v>
      </c>
      <c r="B246" s="173">
        <f>SUM(d!C186:d!C190)</f>
        <v>1117</v>
      </c>
      <c r="C246" s="173">
        <f>SUM(d!D186:d!D190)</f>
        <v>0</v>
      </c>
      <c r="D246" s="173">
        <f>SUM(d!E186:d!E190)</f>
        <v>244</v>
      </c>
      <c r="E246" s="173">
        <f>SUM(d!F186:d!F190)</f>
        <v>21336</v>
      </c>
      <c r="F246" s="173">
        <f>SUM(d!G186:d!G190)</f>
        <v>23353</v>
      </c>
      <c r="G246" s="173">
        <f>SUM(d!H186:d!H190)</f>
        <v>2217</v>
      </c>
      <c r="H246" s="173">
        <f>SUM(d!I186:d!I190)</f>
        <v>493</v>
      </c>
      <c r="I246" s="173">
        <f>SUM(d!J186:d!J190)</f>
        <v>1297</v>
      </c>
      <c r="J246" s="173">
        <f>SUM(d!K186:d!K190)</f>
        <v>3001</v>
      </c>
      <c r="K246" s="173">
        <f>SUM(d!L186:d!L190)</f>
        <v>53058</v>
      </c>
      <c r="L246" s="165"/>
      <c r="M246" s="173">
        <f t="shared" si="26"/>
        <v>53058</v>
      </c>
    </row>
    <row r="247" spans="1:13" s="32" customFormat="1" ht="12.75">
      <c r="A247" s="40" t="s">
        <v>235</v>
      </c>
      <c r="B247" s="166">
        <f>d!C180</f>
        <v>536</v>
      </c>
      <c r="C247" s="166">
        <f>d!D180</f>
        <v>0</v>
      </c>
      <c r="D247" s="166">
        <f>d!E180</f>
        <v>486</v>
      </c>
      <c r="E247" s="166">
        <f>d!F180</f>
        <v>9705</v>
      </c>
      <c r="F247" s="166">
        <f>d!G180</f>
        <v>10912</v>
      </c>
      <c r="G247" s="166">
        <f>d!H180</f>
        <v>643</v>
      </c>
      <c r="H247" s="166">
        <f>d!I180</f>
        <v>152</v>
      </c>
      <c r="I247" s="166">
        <f>d!J180</f>
        <v>299</v>
      </c>
      <c r="J247" s="166">
        <f>d!K180</f>
        <v>3181</v>
      </c>
      <c r="K247" s="166">
        <f>d!L180</f>
        <v>25914</v>
      </c>
      <c r="L247" s="228"/>
      <c r="M247" s="173">
        <f>SUM(B247:J247)</f>
        <v>25914</v>
      </c>
    </row>
    <row r="248" spans="1:13" s="32" customFormat="1" ht="12.75">
      <c r="A248" s="40" t="s">
        <v>236</v>
      </c>
      <c r="B248" s="173">
        <f>d!C191</f>
        <v>3500</v>
      </c>
      <c r="C248" s="173">
        <f>d!D191</f>
        <v>0</v>
      </c>
      <c r="D248" s="173">
        <f>d!E191</f>
        <v>1108</v>
      </c>
      <c r="E248" s="173">
        <f>d!F191</f>
        <v>65537</v>
      </c>
      <c r="F248" s="173">
        <f>d!G191</f>
        <v>75088</v>
      </c>
      <c r="G248" s="173">
        <f>d!H191</f>
        <v>5137</v>
      </c>
      <c r="H248" s="173">
        <f>d!I191</f>
        <v>1466</v>
      </c>
      <c r="I248" s="173">
        <f>d!J191</f>
        <v>5317</v>
      </c>
      <c r="J248" s="173">
        <f>d!K191</f>
        <v>17299</v>
      </c>
      <c r="K248" s="173">
        <f>d!L191</f>
        <v>174452</v>
      </c>
      <c r="L248" s="165"/>
      <c r="M248" s="173">
        <f>SUM(B248:J248)</f>
        <v>174452</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644</v>
      </c>
      <c r="B252" s="40"/>
      <c r="C252" s="40"/>
      <c r="D252" s="40"/>
      <c r="E252" s="40"/>
      <c r="F252" s="40"/>
      <c r="G252" s="40"/>
      <c r="H252" s="40"/>
      <c r="I252" s="40"/>
      <c r="J252" s="40"/>
      <c r="K252" s="40"/>
    </row>
    <row r="253" spans="1:13" s="32" customFormat="1" ht="12.75">
      <c r="A253" s="40" t="s">
        <v>228</v>
      </c>
      <c r="B253" s="166">
        <f>d!C58</f>
        <v>0</v>
      </c>
      <c r="C253" s="166">
        <f>d!D58</f>
        <v>423</v>
      </c>
      <c r="D253" s="166">
        <f>d!E58</f>
        <v>0</v>
      </c>
      <c r="E253" s="166">
        <f>d!F58</f>
        <v>506</v>
      </c>
      <c r="F253" s="166">
        <f>d!G58</f>
        <v>0</v>
      </c>
      <c r="G253" s="166">
        <f>d!H58</f>
        <v>120</v>
      </c>
      <c r="H253" s="166">
        <f>d!I58</f>
        <v>100</v>
      </c>
      <c r="I253" s="166">
        <f>d!J58</f>
        <v>0</v>
      </c>
      <c r="J253" s="166">
        <f>d!K58</f>
        <v>0</v>
      </c>
      <c r="K253" s="166">
        <f>d!L58</f>
        <v>1149</v>
      </c>
      <c r="L253" s="165"/>
      <c r="M253" s="40">
        <f aca="true" t="shared" si="28" ref="M253:M260">SUM(B253:J253)</f>
        <v>1149</v>
      </c>
    </row>
    <row r="254" spans="1:13" s="32" customFormat="1" ht="12.75">
      <c r="A254" s="40" t="s">
        <v>229</v>
      </c>
      <c r="B254" s="166">
        <f>d!C59</f>
        <v>0</v>
      </c>
      <c r="C254" s="166">
        <f>d!D59</f>
        <v>987</v>
      </c>
      <c r="D254" s="166">
        <f>d!E59</f>
        <v>0</v>
      </c>
      <c r="E254" s="166">
        <f>d!F59</f>
        <v>835</v>
      </c>
      <c r="F254" s="166">
        <f>d!G59</f>
        <v>0</v>
      </c>
      <c r="G254" s="166">
        <f>d!H59</f>
        <v>82</v>
      </c>
      <c r="H254" s="166">
        <f>d!I59</f>
        <v>180</v>
      </c>
      <c r="I254" s="166">
        <f>d!J59</f>
        <v>0</v>
      </c>
      <c r="J254" s="166">
        <f>d!K59</f>
        <v>0</v>
      </c>
      <c r="K254" s="166">
        <f>d!L59</f>
        <v>2084</v>
      </c>
      <c r="L254" s="165"/>
      <c r="M254" s="40">
        <f t="shared" si="28"/>
        <v>2084</v>
      </c>
    </row>
    <row r="255" spans="1:13" s="32" customFormat="1" ht="12.75">
      <c r="A255" s="40" t="s">
        <v>230</v>
      </c>
      <c r="B255" s="166">
        <f>d!C60</f>
        <v>0</v>
      </c>
      <c r="C255" s="166">
        <f>d!D60</f>
        <v>1910</v>
      </c>
      <c r="D255" s="166">
        <f>d!E60</f>
        <v>0</v>
      </c>
      <c r="E255" s="166">
        <f>d!F60</f>
        <v>1032</v>
      </c>
      <c r="F255" s="166">
        <f>d!G60</f>
        <v>0</v>
      </c>
      <c r="G255" s="166">
        <f>d!H60</f>
        <v>43</v>
      </c>
      <c r="H255" s="166">
        <f>d!I60</f>
        <v>145</v>
      </c>
      <c r="I255" s="166">
        <f>d!J60</f>
        <v>0</v>
      </c>
      <c r="J255" s="166">
        <f>d!K60</f>
        <v>0</v>
      </c>
      <c r="K255" s="166">
        <f>d!L60</f>
        <v>3130</v>
      </c>
      <c r="L255" s="165"/>
      <c r="M255" s="40">
        <f t="shared" si="28"/>
        <v>3130</v>
      </c>
    </row>
    <row r="256" spans="1:13" s="32" customFormat="1" ht="12.75">
      <c r="A256" s="40" t="s">
        <v>231</v>
      </c>
      <c r="B256" s="166">
        <f>d!C61</f>
        <v>0</v>
      </c>
      <c r="C256" s="166">
        <f>d!D61</f>
        <v>170</v>
      </c>
      <c r="D256" s="166">
        <f>d!E61</f>
        <v>0</v>
      </c>
      <c r="E256" s="166">
        <f>d!F61</f>
        <v>74</v>
      </c>
      <c r="F256" s="166">
        <f>d!G61</f>
        <v>0</v>
      </c>
      <c r="G256" s="166">
        <f>d!H61</f>
        <v>5</v>
      </c>
      <c r="H256" s="166">
        <f>d!I61</f>
        <v>56</v>
      </c>
      <c r="I256" s="166">
        <f>d!J61</f>
        <v>0</v>
      </c>
      <c r="J256" s="166">
        <f>d!K61</f>
        <v>0</v>
      </c>
      <c r="K256" s="166">
        <f>d!L61</f>
        <v>305</v>
      </c>
      <c r="L256" s="165"/>
      <c r="M256" s="40">
        <f t="shared" si="28"/>
        <v>305</v>
      </c>
    </row>
    <row r="257" spans="1:13" s="32" customFormat="1" ht="12.75">
      <c r="A257" s="40" t="s">
        <v>232</v>
      </c>
      <c r="B257" s="166">
        <f>d!C62</f>
        <v>0</v>
      </c>
      <c r="C257" s="166">
        <f>d!D62</f>
        <v>33</v>
      </c>
      <c r="D257" s="166">
        <f>d!E62</f>
        <v>0</v>
      </c>
      <c r="E257" s="166">
        <f>d!F62</f>
        <v>18</v>
      </c>
      <c r="F257" s="166">
        <f>d!G62</f>
        <v>0</v>
      </c>
      <c r="G257" s="166">
        <f>d!H62</f>
        <v>0</v>
      </c>
      <c r="H257" s="166">
        <f>d!I62</f>
        <v>9</v>
      </c>
      <c r="I257" s="166">
        <f>d!J62</f>
        <v>0</v>
      </c>
      <c r="J257" s="166">
        <f>d!K62</f>
        <v>0</v>
      </c>
      <c r="K257" s="166">
        <f>d!L62</f>
        <v>60</v>
      </c>
      <c r="L257" s="165"/>
      <c r="M257" s="40">
        <f t="shared" si="28"/>
        <v>60</v>
      </c>
    </row>
    <row r="258" spans="1:13" s="32" customFormat="1" ht="12.75">
      <c r="A258" s="40" t="s">
        <v>233</v>
      </c>
      <c r="B258" s="173">
        <f>SUM(B253:B257)</f>
        <v>0</v>
      </c>
      <c r="C258" s="173">
        <f>SUM(C253:C257)</f>
        <v>3523</v>
      </c>
      <c r="D258" s="173">
        <f aca="true" t="shared" si="29" ref="D258:K258">SUM(D253:D257)</f>
        <v>0</v>
      </c>
      <c r="E258" s="173">
        <f t="shared" si="29"/>
        <v>2465</v>
      </c>
      <c r="F258" s="173">
        <f t="shared" si="29"/>
        <v>0</v>
      </c>
      <c r="G258" s="173">
        <f t="shared" si="29"/>
        <v>250</v>
      </c>
      <c r="H258" s="173">
        <f t="shared" si="29"/>
        <v>490</v>
      </c>
      <c r="I258" s="173">
        <f t="shared" si="29"/>
        <v>0</v>
      </c>
      <c r="J258" s="173">
        <f t="shared" si="29"/>
        <v>0</v>
      </c>
      <c r="K258" s="173">
        <f t="shared" si="29"/>
        <v>6728</v>
      </c>
      <c r="L258" s="165"/>
      <c r="M258" s="40">
        <f t="shared" si="28"/>
        <v>6728</v>
      </c>
    </row>
    <row r="259" spans="1:13" s="32" customFormat="1" ht="12.75">
      <c r="A259" s="40" t="s">
        <v>234</v>
      </c>
      <c r="B259" s="173">
        <f>SUM(d!C63:d!C67)</f>
        <v>0</v>
      </c>
      <c r="C259" s="173">
        <f>SUM(d!D63:d!D67)</f>
        <v>3158</v>
      </c>
      <c r="D259" s="173">
        <f>SUM(d!E63:d!E67)</f>
        <v>0</v>
      </c>
      <c r="E259" s="173">
        <f>SUM(d!F63:d!F67)</f>
        <v>1747</v>
      </c>
      <c r="F259" s="173">
        <f>SUM(d!G63:d!G67)</f>
        <v>0</v>
      </c>
      <c r="G259" s="173">
        <f>SUM(d!H63:d!H67)</f>
        <v>101</v>
      </c>
      <c r="H259" s="173">
        <f>SUM(d!I63:d!I67)</f>
        <v>267</v>
      </c>
      <c r="I259" s="173">
        <f>SUM(d!J63:d!J67)</f>
        <v>0</v>
      </c>
      <c r="J259" s="173">
        <f>SUM(d!K63:d!K67)</f>
        <v>0</v>
      </c>
      <c r="K259" s="173">
        <f>SUM(d!L63:d!L67)</f>
        <v>5273</v>
      </c>
      <c r="L259" s="165"/>
      <c r="M259" s="40">
        <f t="shared" si="28"/>
        <v>5273</v>
      </c>
    </row>
    <row r="260" spans="1:13" s="32" customFormat="1" ht="12.75">
      <c r="A260" s="40" t="s">
        <v>235</v>
      </c>
      <c r="B260" s="166">
        <f>d!C57</f>
        <v>0</v>
      </c>
      <c r="C260" s="166">
        <f>d!D57</f>
        <v>25</v>
      </c>
      <c r="D260" s="166">
        <f>d!E57</f>
        <v>0</v>
      </c>
      <c r="E260" s="166">
        <f>d!F57</f>
        <v>15</v>
      </c>
      <c r="F260" s="166">
        <f>d!G57</f>
        <v>0</v>
      </c>
      <c r="G260" s="166">
        <f>d!H57</f>
        <v>1</v>
      </c>
      <c r="H260" s="166">
        <f>d!I57</f>
        <v>21</v>
      </c>
      <c r="I260" s="166">
        <f>d!J57</f>
        <v>0</v>
      </c>
      <c r="J260" s="166">
        <f>d!K57</f>
        <v>0</v>
      </c>
      <c r="K260" s="166">
        <f>d!L57</f>
        <v>62</v>
      </c>
      <c r="L260" s="165"/>
      <c r="M260" s="40">
        <f t="shared" si="28"/>
        <v>62</v>
      </c>
    </row>
    <row r="261" spans="1:13" s="32" customFormat="1" ht="12.75">
      <c r="A261" s="40" t="s">
        <v>236</v>
      </c>
      <c r="B261" s="173">
        <f>d!C68</f>
        <v>0</v>
      </c>
      <c r="C261" s="173">
        <f>d!D68</f>
        <v>6706</v>
      </c>
      <c r="D261" s="173">
        <f>d!E68</f>
        <v>0</v>
      </c>
      <c r="E261" s="173">
        <f>d!F68</f>
        <v>4227</v>
      </c>
      <c r="F261" s="173">
        <f>d!G68</f>
        <v>0</v>
      </c>
      <c r="G261" s="173">
        <f>d!H68</f>
        <v>352</v>
      </c>
      <c r="H261" s="173">
        <f>d!I68</f>
        <v>778</v>
      </c>
      <c r="I261" s="173">
        <f>d!J68</f>
        <v>0</v>
      </c>
      <c r="J261" s="173">
        <f>d!K68</f>
        <v>0</v>
      </c>
      <c r="K261" s="173">
        <f>d!L68</f>
        <v>12063</v>
      </c>
      <c r="L261" s="165"/>
      <c r="M261" s="40">
        <f>SUM(B261:J261)</f>
        <v>12063</v>
      </c>
    </row>
    <row r="262" spans="1:13" s="32" customFormat="1" ht="12.75">
      <c r="A262" s="40"/>
      <c r="B262" s="193"/>
      <c r="C262" s="193"/>
      <c r="D262" s="193"/>
      <c r="E262" s="193"/>
      <c r="F262" s="193"/>
      <c r="G262" s="193"/>
      <c r="H262" s="193"/>
      <c r="I262" s="193"/>
      <c r="J262" s="193"/>
      <c r="K262" s="193"/>
      <c r="L262" s="166"/>
      <c r="M262" s="40"/>
    </row>
    <row r="263" spans="1:13" s="32" customFormat="1" ht="12.75">
      <c r="A263" s="47" t="s">
        <v>147</v>
      </c>
      <c r="B263" s="193"/>
      <c r="C263" s="193"/>
      <c r="D263" s="193"/>
      <c r="E263" s="193"/>
      <c r="F263" s="193"/>
      <c r="G263" s="193"/>
      <c r="H263" s="193"/>
      <c r="I263" s="193"/>
      <c r="J263" s="193"/>
      <c r="K263" s="193"/>
      <c r="L263" s="166"/>
      <c r="M263" s="40"/>
    </row>
    <row r="264" spans="1:13" s="32" customFormat="1" ht="12.75">
      <c r="A264" s="40" t="s">
        <v>228</v>
      </c>
      <c r="B264" s="233">
        <f>d!C130</f>
        <v>1707</v>
      </c>
      <c r="C264" s="233">
        <f>d!D130</f>
        <v>566</v>
      </c>
      <c r="D264" s="233">
        <f>d!E130</f>
        <v>2050</v>
      </c>
      <c r="E264" s="233">
        <f>d!F130</f>
        <v>5493</v>
      </c>
      <c r="F264" s="233">
        <f>d!G130</f>
        <v>3125</v>
      </c>
      <c r="G264" s="233">
        <f>d!H130</f>
        <v>4372</v>
      </c>
      <c r="H264" s="233">
        <f>d!I130</f>
        <v>3744</v>
      </c>
      <c r="I264" s="233">
        <f>d!J130</f>
        <v>2854</v>
      </c>
      <c r="J264" s="233">
        <f>d!K130</f>
        <v>5161</v>
      </c>
      <c r="K264" s="233">
        <f>d!L130</f>
        <v>29072</v>
      </c>
      <c r="L264" s="165"/>
      <c r="M264" s="40">
        <f aca="true" t="shared" si="30" ref="M264:M272">SUM(B264:J264)</f>
        <v>29072</v>
      </c>
    </row>
    <row r="265" spans="1:13" s="32" customFormat="1" ht="12.75">
      <c r="A265" s="40" t="s">
        <v>229</v>
      </c>
      <c r="B265" s="233">
        <f>d!C131</f>
        <v>5387</v>
      </c>
      <c r="C265" s="233">
        <f>d!D131</f>
        <v>1334</v>
      </c>
      <c r="D265" s="233">
        <f>d!E131</f>
        <v>2338</v>
      </c>
      <c r="E265" s="233">
        <f>d!F131</f>
        <v>17119</v>
      </c>
      <c r="F265" s="233">
        <f>d!G131</f>
        <v>6014</v>
      </c>
      <c r="G265" s="233">
        <f>d!H131</f>
        <v>20330</v>
      </c>
      <c r="H265" s="233">
        <f>d!I131</f>
        <v>7776</v>
      </c>
      <c r="I265" s="233">
        <f>d!J131</f>
        <v>9692</v>
      </c>
      <c r="J265" s="233">
        <f>d!K131</f>
        <v>61327</v>
      </c>
      <c r="K265" s="233">
        <f>d!L131</f>
        <v>131317</v>
      </c>
      <c r="L265" s="165"/>
      <c r="M265" s="40">
        <f t="shared" si="30"/>
        <v>131317</v>
      </c>
    </row>
    <row r="266" spans="1:13" s="32" customFormat="1" ht="12.75">
      <c r="A266" s="40" t="s">
        <v>230</v>
      </c>
      <c r="B266" s="233">
        <f>d!C132</f>
        <v>34170</v>
      </c>
      <c r="C266" s="233">
        <f>d!D132</f>
        <v>2369</v>
      </c>
      <c r="D266" s="233">
        <f>d!E132</f>
        <v>10742</v>
      </c>
      <c r="E266" s="233">
        <f>d!F132</f>
        <v>79253</v>
      </c>
      <c r="F266" s="233">
        <f>d!G132</f>
        <v>41628</v>
      </c>
      <c r="G266" s="233">
        <f>d!H132</f>
        <v>111109</v>
      </c>
      <c r="H266" s="233">
        <f>d!I132</f>
        <v>22397</v>
      </c>
      <c r="I266" s="233">
        <f>d!J132</f>
        <v>48649</v>
      </c>
      <c r="J266" s="233">
        <f>d!K132</f>
        <v>359135</v>
      </c>
      <c r="K266" s="233">
        <f>d!L132</f>
        <v>709452</v>
      </c>
      <c r="L266" s="165"/>
      <c r="M266" s="40">
        <f t="shared" si="30"/>
        <v>709452</v>
      </c>
    </row>
    <row r="267" spans="1:13" s="32" customFormat="1" ht="12.75">
      <c r="A267" s="40" t="s">
        <v>231</v>
      </c>
      <c r="B267" s="233">
        <f>d!C133</f>
        <v>654</v>
      </c>
      <c r="C267" s="233">
        <f>d!D133</f>
        <v>174</v>
      </c>
      <c r="D267" s="233">
        <f>d!E133</f>
        <v>541</v>
      </c>
      <c r="E267" s="233">
        <f>d!F133</f>
        <v>1531</v>
      </c>
      <c r="F267" s="233">
        <f>d!G133</f>
        <v>744</v>
      </c>
      <c r="G267" s="233">
        <f>d!H133</f>
        <v>1643</v>
      </c>
      <c r="H267" s="233">
        <f>d!I133</f>
        <v>1360</v>
      </c>
      <c r="I267" s="233">
        <f>d!J133</f>
        <v>998</v>
      </c>
      <c r="J267" s="233">
        <f>d!K133</f>
        <v>5135</v>
      </c>
      <c r="K267" s="233">
        <f>d!L133</f>
        <v>12780</v>
      </c>
      <c r="L267" s="165"/>
      <c r="M267" s="40">
        <f t="shared" si="30"/>
        <v>12780</v>
      </c>
    </row>
    <row r="268" spans="1:13" s="32" customFormat="1" ht="12.75">
      <c r="A268" s="40" t="s">
        <v>232</v>
      </c>
      <c r="B268" s="233">
        <f>d!C134</f>
        <v>1018</v>
      </c>
      <c r="C268" s="233">
        <f>d!D134</f>
        <v>60</v>
      </c>
      <c r="D268" s="233">
        <f>d!E134</f>
        <v>3383</v>
      </c>
      <c r="E268" s="233">
        <f>d!F134</f>
        <v>2951</v>
      </c>
      <c r="F268" s="233">
        <f>d!G134</f>
        <v>1106</v>
      </c>
      <c r="G268" s="233">
        <f>d!H134</f>
        <v>2830</v>
      </c>
      <c r="H268" s="233">
        <f>d!I134</f>
        <v>8311</v>
      </c>
      <c r="I268" s="233">
        <f>d!J134</f>
        <v>2759</v>
      </c>
      <c r="J268" s="233">
        <f>d!K134</f>
        <v>7753</v>
      </c>
      <c r="K268" s="233">
        <f>d!L134</f>
        <v>30171</v>
      </c>
      <c r="L268" s="165"/>
      <c r="M268" s="40">
        <f t="shared" si="30"/>
        <v>30171</v>
      </c>
    </row>
    <row r="269" spans="1:13" s="32" customFormat="1" ht="12.75">
      <c r="A269" s="40" t="s">
        <v>233</v>
      </c>
      <c r="B269" s="232">
        <f>SUM(B264:B268)</f>
        <v>42936</v>
      </c>
      <c r="C269" s="232">
        <f aca="true" t="shared" si="31" ref="C269:K269">SUM(C264:C268)</f>
        <v>4503</v>
      </c>
      <c r="D269" s="232">
        <f t="shared" si="31"/>
        <v>19054</v>
      </c>
      <c r="E269" s="232">
        <f t="shared" si="31"/>
        <v>106347</v>
      </c>
      <c r="F269" s="232">
        <f t="shared" si="31"/>
        <v>52617</v>
      </c>
      <c r="G269" s="232">
        <f t="shared" si="31"/>
        <v>140284</v>
      </c>
      <c r="H269" s="232">
        <f t="shared" si="31"/>
        <v>43588</v>
      </c>
      <c r="I269" s="232">
        <f t="shared" si="31"/>
        <v>64952</v>
      </c>
      <c r="J269" s="232">
        <f t="shared" si="31"/>
        <v>438511</v>
      </c>
      <c r="K269" s="232">
        <f t="shared" si="31"/>
        <v>912792</v>
      </c>
      <c r="L269" s="165"/>
      <c r="M269" s="40">
        <f t="shared" si="30"/>
        <v>912792</v>
      </c>
    </row>
    <row r="270" spans="1:13" s="32" customFormat="1" ht="12.75">
      <c r="A270" s="40" t="s">
        <v>234</v>
      </c>
      <c r="B270" s="232">
        <f>SUM(d!C135:d!C139)</f>
        <v>24033</v>
      </c>
      <c r="C270" s="232">
        <f>SUM(d!D135:d!D139)</f>
        <v>3819</v>
      </c>
      <c r="D270" s="232">
        <f>SUM(d!E135:d!E139)</f>
        <v>9727</v>
      </c>
      <c r="E270" s="232">
        <f>SUM(d!F135:d!F139)</f>
        <v>61551</v>
      </c>
      <c r="F270" s="232">
        <f>SUM(d!G135:d!G139)</f>
        <v>29775</v>
      </c>
      <c r="G270" s="232">
        <f>SUM(d!H135:d!H139)</f>
        <v>52341</v>
      </c>
      <c r="H270" s="232">
        <f>SUM(d!I135:d!I139)</f>
        <v>23530</v>
      </c>
      <c r="I270" s="232">
        <f>SUM(d!J135:d!J139)</f>
        <v>38618</v>
      </c>
      <c r="J270" s="232">
        <f>SUM(d!K135:d!K139)</f>
        <v>199383</v>
      </c>
      <c r="K270" s="232">
        <f>SUM(d!L135:d!L139)</f>
        <v>442777</v>
      </c>
      <c r="L270" s="165"/>
      <c r="M270" s="40">
        <f t="shared" si="30"/>
        <v>442777</v>
      </c>
    </row>
    <row r="271" spans="1:13" s="32" customFormat="1" ht="12.75">
      <c r="A271" s="40" t="s">
        <v>235</v>
      </c>
      <c r="B271" s="232">
        <f>d!C129</f>
        <v>16885</v>
      </c>
      <c r="C271" s="232">
        <f>d!D129</f>
        <v>489</v>
      </c>
      <c r="D271" s="232">
        <f>d!E129</f>
        <v>155118</v>
      </c>
      <c r="E271" s="232">
        <f>d!F129</f>
        <v>81231</v>
      </c>
      <c r="F271" s="232">
        <f>d!G129</f>
        <v>15036</v>
      </c>
      <c r="G271" s="232">
        <f>d!H129</f>
        <v>128773</v>
      </c>
      <c r="H271" s="232">
        <f>d!I129</f>
        <v>519683</v>
      </c>
      <c r="I271" s="232">
        <f>d!J129</f>
        <v>20546</v>
      </c>
      <c r="J271" s="232">
        <f>d!K129</f>
        <v>152539</v>
      </c>
      <c r="K271" s="232">
        <f>d!L129</f>
        <v>1090300</v>
      </c>
      <c r="L271" s="165"/>
      <c r="M271" s="40">
        <f t="shared" si="30"/>
        <v>1090300</v>
      </c>
    </row>
    <row r="272" spans="1:13" s="32" customFormat="1" ht="12.75">
      <c r="A272" s="40" t="s">
        <v>236</v>
      </c>
      <c r="B272" s="40">
        <f>d!C140</f>
        <v>83853</v>
      </c>
      <c r="C272" s="40">
        <f>d!D140</f>
        <v>8811</v>
      </c>
      <c r="D272" s="40">
        <f>d!E140</f>
        <v>183899</v>
      </c>
      <c r="E272" s="40">
        <f>d!F140</f>
        <v>249129</v>
      </c>
      <c r="F272" s="40">
        <f>d!G140</f>
        <v>97428</v>
      </c>
      <c r="G272" s="40">
        <f>d!H140</f>
        <v>321397</v>
      </c>
      <c r="H272" s="40">
        <f>d!I140</f>
        <v>586801</v>
      </c>
      <c r="I272" s="40">
        <f>d!J140</f>
        <v>124116</v>
      </c>
      <c r="J272" s="40">
        <f>d!K140</f>
        <v>790433</v>
      </c>
      <c r="K272" s="40">
        <f>d!L140</f>
        <v>2445867</v>
      </c>
      <c r="L272" s="165"/>
      <c r="M272" s="40">
        <f t="shared" si="30"/>
        <v>2445867</v>
      </c>
    </row>
    <row r="273" spans="1:11" s="32" customFormat="1" ht="12.75">
      <c r="A273" s="40"/>
      <c r="B273" s="40"/>
      <c r="C273" s="40"/>
      <c r="D273" s="40"/>
      <c r="E273" s="40"/>
      <c r="F273" s="40"/>
      <c r="G273" s="40"/>
      <c r="H273" s="40"/>
      <c r="I273" s="40"/>
      <c r="J273" s="40"/>
      <c r="K273" s="40"/>
    </row>
    <row r="274" spans="1:11" s="32" customFormat="1" ht="12.75">
      <c r="A274" s="47" t="s">
        <v>145</v>
      </c>
      <c r="B274" s="40"/>
      <c r="C274" s="40"/>
      <c r="D274" s="40"/>
      <c r="E274" s="40"/>
      <c r="F274" s="40"/>
      <c r="G274" s="40"/>
      <c r="H274" s="40"/>
      <c r="I274" s="40"/>
      <c r="J274" s="40"/>
      <c r="K274" s="40"/>
    </row>
    <row r="275" spans="1:13" s="32" customFormat="1" ht="12.75">
      <c r="A275" s="40" t="s">
        <v>843</v>
      </c>
      <c r="B275">
        <f>d!C39</f>
        <v>536</v>
      </c>
      <c r="C275">
        <f>d!D39</f>
        <v>25</v>
      </c>
      <c r="D275">
        <f>d!E39</f>
        <v>486</v>
      </c>
      <c r="E275">
        <f>d!F39</f>
        <v>9720</v>
      </c>
      <c r="F275">
        <f>d!G39</f>
        <v>10912</v>
      </c>
      <c r="G275">
        <f>d!H39</f>
        <v>644</v>
      </c>
      <c r="H275">
        <f>d!I39</f>
        <v>173</v>
      </c>
      <c r="I275">
        <f>d!J39</f>
        <v>299</v>
      </c>
      <c r="J275">
        <f>d!K39</f>
        <v>3181</v>
      </c>
      <c r="K275">
        <f>d!L39</f>
        <v>25976</v>
      </c>
      <c r="L275" s="165"/>
      <c r="M275" s="40">
        <f>SUM(B275:J275)</f>
        <v>25976</v>
      </c>
    </row>
    <row r="276" spans="1:13" s="32" customFormat="1" ht="12.75">
      <c r="A276" s="40" t="s">
        <v>844</v>
      </c>
      <c r="B276">
        <f>d!C40</f>
        <v>126</v>
      </c>
      <c r="C276">
        <f>d!D40</f>
        <v>423</v>
      </c>
      <c r="D276">
        <f>d!E40</f>
        <v>108</v>
      </c>
      <c r="E276">
        <f>d!F40</f>
        <v>1631</v>
      </c>
      <c r="F276">
        <f>d!G40</f>
        <v>2453</v>
      </c>
      <c r="G276">
        <f>d!H40</f>
        <v>410</v>
      </c>
      <c r="H276">
        <f>d!I40</f>
        <v>222</v>
      </c>
      <c r="I276">
        <f>d!J40</f>
        <v>129</v>
      </c>
      <c r="J276">
        <f>d!K40</f>
        <v>296</v>
      </c>
      <c r="K276">
        <f>d!L40</f>
        <v>5798</v>
      </c>
      <c r="L276" s="165"/>
      <c r="M276" s="40">
        <f aca="true" t="shared" si="32" ref="M276:M286">SUM(B276:J276)</f>
        <v>5798</v>
      </c>
    </row>
    <row r="277" spans="1:13" s="32" customFormat="1" ht="12.75">
      <c r="A277" s="40" t="s">
        <v>845</v>
      </c>
      <c r="B277">
        <f>d!C41</f>
        <v>401</v>
      </c>
      <c r="C277">
        <f>d!D41</f>
        <v>987</v>
      </c>
      <c r="D277">
        <f>d!E41</f>
        <v>111</v>
      </c>
      <c r="E277">
        <f>d!F41</f>
        <v>5728</v>
      </c>
      <c r="F277">
        <f>d!G41</f>
        <v>4832</v>
      </c>
      <c r="G277">
        <f>d!H41</f>
        <v>547</v>
      </c>
      <c r="H277">
        <f>d!I41</f>
        <v>523</v>
      </c>
      <c r="I277">
        <f>d!J41</f>
        <v>492</v>
      </c>
      <c r="J277">
        <f>d!K41</f>
        <v>2155</v>
      </c>
      <c r="K277">
        <f>d!L41</f>
        <v>15776</v>
      </c>
      <c r="L277" s="165"/>
      <c r="M277" s="40">
        <f t="shared" si="32"/>
        <v>15776</v>
      </c>
    </row>
    <row r="278" spans="1:13" s="32" customFormat="1" ht="12.75">
      <c r="A278" s="40" t="s">
        <v>846</v>
      </c>
      <c r="B278">
        <f>d!C42</f>
        <v>1242</v>
      </c>
      <c r="C278">
        <f>d!D42</f>
        <v>1910</v>
      </c>
      <c r="D278">
        <f>d!E42</f>
        <v>137</v>
      </c>
      <c r="E278">
        <f>d!F42</f>
        <v>27936</v>
      </c>
      <c r="F278">
        <f>d!G42</f>
        <v>32127</v>
      </c>
      <c r="G278">
        <f>d!H42</f>
        <v>1509</v>
      </c>
      <c r="H278">
        <f>d!I42</f>
        <v>438</v>
      </c>
      <c r="I278">
        <f>d!J42</f>
        <v>1866</v>
      </c>
      <c r="J278">
        <f>d!K42</f>
        <v>7983</v>
      </c>
      <c r="K278">
        <f>d!L42</f>
        <v>75148</v>
      </c>
      <c r="L278" s="165"/>
      <c r="M278" s="40">
        <f t="shared" si="32"/>
        <v>75148</v>
      </c>
    </row>
    <row r="279" spans="1:13" s="32" customFormat="1" ht="12.75">
      <c r="A279" s="40" t="s">
        <v>847</v>
      </c>
      <c r="B279">
        <f>d!C43</f>
        <v>29</v>
      </c>
      <c r="C279">
        <f>d!D43</f>
        <v>170</v>
      </c>
      <c r="D279">
        <f>d!E43</f>
        <v>6</v>
      </c>
      <c r="E279">
        <f>d!F43</f>
        <v>648</v>
      </c>
      <c r="F279">
        <f>d!G43</f>
        <v>567</v>
      </c>
      <c r="G279">
        <f>d!H43</f>
        <v>36</v>
      </c>
      <c r="H279">
        <f>d!I43</f>
        <v>110</v>
      </c>
      <c r="I279">
        <f>d!J43</f>
        <v>47</v>
      </c>
      <c r="J279">
        <f>d!K43</f>
        <v>236</v>
      </c>
      <c r="K279">
        <f>d!L43</f>
        <v>1849</v>
      </c>
      <c r="L279" s="165"/>
      <c r="M279" s="40">
        <f t="shared" si="32"/>
        <v>1849</v>
      </c>
    </row>
    <row r="280" spans="1:13" s="32" customFormat="1" ht="12.75">
      <c r="A280" s="40" t="s">
        <v>843</v>
      </c>
      <c r="B280">
        <f>d!C44</f>
        <v>49</v>
      </c>
      <c r="C280">
        <f>d!D44</f>
        <v>33</v>
      </c>
      <c r="D280">
        <f>d!E44</f>
        <v>16</v>
      </c>
      <c r="E280">
        <f>d!F44</f>
        <v>1018</v>
      </c>
      <c r="F280">
        <f>d!G44</f>
        <v>844</v>
      </c>
      <c r="G280">
        <f>d!H44</f>
        <v>25</v>
      </c>
      <c r="H280">
        <f>d!I44</f>
        <v>18</v>
      </c>
      <c r="I280">
        <f>d!J44</f>
        <v>1187</v>
      </c>
      <c r="J280">
        <f>d!K44</f>
        <v>447</v>
      </c>
      <c r="K280">
        <f>d!L44</f>
        <v>3637</v>
      </c>
      <c r="L280" s="165"/>
      <c r="M280" s="40">
        <f t="shared" si="32"/>
        <v>3637</v>
      </c>
    </row>
    <row r="281" spans="1:13" s="32" customFormat="1" ht="12.75">
      <c r="A281" s="40" t="s">
        <v>848</v>
      </c>
      <c r="B281">
        <f>d!C45</f>
        <v>10</v>
      </c>
      <c r="C281">
        <f>d!D45</f>
        <v>120</v>
      </c>
      <c r="D281">
        <f>d!E45</f>
        <v>8</v>
      </c>
      <c r="E281">
        <f>d!F45</f>
        <v>246</v>
      </c>
      <c r="F281">
        <f>d!G45</f>
        <v>157</v>
      </c>
      <c r="G281">
        <f>d!H45</f>
        <v>30</v>
      </c>
      <c r="H281">
        <f>d!I45</f>
        <v>22</v>
      </c>
      <c r="I281">
        <f>d!J45</f>
        <v>25</v>
      </c>
      <c r="J281">
        <f>d!K45</f>
        <v>36</v>
      </c>
      <c r="K281">
        <f>d!L45</f>
        <v>654</v>
      </c>
      <c r="L281" s="165"/>
      <c r="M281" s="40">
        <f t="shared" si="32"/>
        <v>654</v>
      </c>
    </row>
    <row r="282" spans="1:13" s="32" customFormat="1" ht="12.75">
      <c r="A282" s="40" t="s">
        <v>849</v>
      </c>
      <c r="B282">
        <f>d!C46</f>
        <v>194</v>
      </c>
      <c r="C282">
        <f>d!D46</f>
        <v>667</v>
      </c>
      <c r="D282">
        <f>d!E46</f>
        <v>52</v>
      </c>
      <c r="E282">
        <f>d!F46</f>
        <v>2506</v>
      </c>
      <c r="F282">
        <f>d!G46</f>
        <v>1902</v>
      </c>
      <c r="G282">
        <f>d!H46</f>
        <v>279</v>
      </c>
      <c r="H282">
        <f>d!I46</f>
        <v>228</v>
      </c>
      <c r="I282">
        <f>d!J46</f>
        <v>265</v>
      </c>
      <c r="J282">
        <f>d!K46</f>
        <v>390</v>
      </c>
      <c r="K282">
        <f>d!L46</f>
        <v>6483</v>
      </c>
      <c r="L282" s="165"/>
      <c r="M282" s="40">
        <f t="shared" si="32"/>
        <v>6483</v>
      </c>
    </row>
    <row r="283" spans="1:13" s="32" customFormat="1" ht="12.75">
      <c r="A283" s="40" t="s">
        <v>850</v>
      </c>
      <c r="B283">
        <f>d!C47</f>
        <v>138</v>
      </c>
      <c r="C283">
        <f>d!D47</f>
        <v>458</v>
      </c>
      <c r="D283">
        <f>d!E47</f>
        <v>19</v>
      </c>
      <c r="E283">
        <f>d!F47</f>
        <v>3840</v>
      </c>
      <c r="F283">
        <f>d!G47</f>
        <v>4122</v>
      </c>
      <c r="G283">
        <f>d!H47</f>
        <v>390</v>
      </c>
      <c r="H283">
        <f>d!I47</f>
        <v>70</v>
      </c>
      <c r="I283">
        <f>d!J47</f>
        <v>169</v>
      </c>
      <c r="J283">
        <f>d!K47</f>
        <v>576</v>
      </c>
      <c r="K283">
        <f>d!L47</f>
        <v>9782</v>
      </c>
      <c r="L283" s="165"/>
      <c r="M283" s="40">
        <f t="shared" si="32"/>
        <v>9782</v>
      </c>
    </row>
    <row r="284" spans="1:13" s="32" customFormat="1" ht="12.75">
      <c r="A284" s="40" t="s">
        <v>851</v>
      </c>
      <c r="B284">
        <f>d!C48</f>
        <v>1</v>
      </c>
      <c r="C284">
        <f>d!D48</f>
        <v>42</v>
      </c>
      <c r="D284">
        <f>d!E48</f>
        <v>0</v>
      </c>
      <c r="E284">
        <f>d!F48</f>
        <v>35</v>
      </c>
      <c r="F284">
        <f>d!G48</f>
        <v>24</v>
      </c>
      <c r="G284">
        <f>d!H48</f>
        <v>6</v>
      </c>
      <c r="H284">
        <f>d!I48</f>
        <v>2</v>
      </c>
      <c r="I284">
        <f>d!J48</f>
        <v>3</v>
      </c>
      <c r="J284">
        <f>d!K48</f>
        <v>7</v>
      </c>
      <c r="K284">
        <f>d!L48</f>
        <v>120</v>
      </c>
      <c r="L284" s="165"/>
      <c r="M284" s="40">
        <f t="shared" si="32"/>
        <v>120</v>
      </c>
    </row>
    <row r="285" spans="1:13" s="32" customFormat="1" ht="12.75">
      <c r="A285" s="40" t="s">
        <v>852</v>
      </c>
      <c r="B285">
        <f>d!C49</f>
        <v>774</v>
      </c>
      <c r="C285">
        <f>d!D49</f>
        <v>1871</v>
      </c>
      <c r="D285">
        <f>d!E49</f>
        <v>165</v>
      </c>
      <c r="E285">
        <f>d!F49</f>
        <v>16456</v>
      </c>
      <c r="F285">
        <f>d!G49</f>
        <v>17148</v>
      </c>
      <c r="G285">
        <f>d!H49</f>
        <v>1613</v>
      </c>
      <c r="H285">
        <f>d!I49</f>
        <v>438</v>
      </c>
      <c r="I285">
        <f>d!J49</f>
        <v>835</v>
      </c>
      <c r="J285">
        <f>d!K49</f>
        <v>1992</v>
      </c>
      <c r="K285">
        <f>d!L49</f>
        <v>41292</v>
      </c>
      <c r="L285" s="165"/>
      <c r="M285" s="40">
        <f t="shared" si="32"/>
        <v>41292</v>
      </c>
    </row>
    <row r="286" spans="1:13" s="32" customFormat="1" ht="12.75">
      <c r="A286" s="40" t="s">
        <v>192</v>
      </c>
      <c r="B286">
        <f>d!C50</f>
        <v>3500</v>
      </c>
      <c r="C286">
        <f>d!D50</f>
        <v>6706</v>
      </c>
      <c r="D286">
        <f>d!E50</f>
        <v>1108</v>
      </c>
      <c r="E286">
        <f>d!F50</f>
        <v>69764</v>
      </c>
      <c r="F286">
        <f>d!G50</f>
        <v>75088</v>
      </c>
      <c r="G286">
        <f>d!H50</f>
        <v>5489</v>
      </c>
      <c r="H286">
        <f>d!I50</f>
        <v>2244</v>
      </c>
      <c r="I286">
        <f>d!J50</f>
        <v>5317</v>
      </c>
      <c r="J286">
        <f>d!K50</f>
        <v>17299</v>
      </c>
      <c r="K286">
        <f>d!L50</f>
        <v>186515</v>
      </c>
      <c r="L286" s="165"/>
      <c r="M286" s="40">
        <f t="shared" si="32"/>
        <v>186515</v>
      </c>
    </row>
    <row r="287" spans="1:11" s="32" customFormat="1" ht="12.75">
      <c r="A287" s="40"/>
      <c r="B287" s="40"/>
      <c r="C287" s="40"/>
      <c r="D287" s="40"/>
      <c r="E287" s="40"/>
      <c r="F287" s="40"/>
      <c r="G287" s="40"/>
      <c r="H287" s="40"/>
      <c r="I287" s="40"/>
      <c r="J287" s="40"/>
      <c r="K287" s="40"/>
    </row>
    <row r="288" spans="1:11" s="32" customFormat="1" ht="12.75">
      <c r="A288" s="40"/>
      <c r="B288" s="40"/>
      <c r="C288" s="40"/>
      <c r="D288" s="40"/>
      <c r="E288" s="40"/>
      <c r="F288" s="40"/>
      <c r="G288" s="40"/>
      <c r="H288" s="40"/>
      <c r="I288" s="40"/>
      <c r="J288" s="40"/>
      <c r="K288" s="40"/>
    </row>
    <row r="289" spans="1:11" s="32" customFormat="1" ht="12.75">
      <c r="A289" s="47" t="s">
        <v>238</v>
      </c>
      <c r="B289" s="40"/>
      <c r="C289" s="40"/>
      <c r="D289" s="40"/>
      <c r="E289" s="40"/>
      <c r="F289" s="40"/>
      <c r="G289" s="40"/>
      <c r="H289" s="40"/>
      <c r="I289" s="40"/>
      <c r="J289" s="40"/>
      <c r="K289" s="40"/>
    </row>
    <row r="290" ht="12.75">
      <c r="A290" s="47" t="s">
        <v>642</v>
      </c>
    </row>
    <row r="291" spans="1:13" s="32" customFormat="1" ht="12.75">
      <c r="A291" s="40" t="s">
        <v>228</v>
      </c>
      <c r="B291" s="166">
        <f>d!C76</f>
        <v>90</v>
      </c>
      <c r="C291" s="166">
        <f>d!D76</f>
        <v>318</v>
      </c>
      <c r="D291" s="166">
        <f>d!E76</f>
        <v>92</v>
      </c>
      <c r="E291" s="166">
        <f>d!F76</f>
        <v>1265</v>
      </c>
      <c r="F291" s="166">
        <f>d!G76</f>
        <v>1762</v>
      </c>
      <c r="G291" s="166">
        <f>d!H76</f>
        <v>305</v>
      </c>
      <c r="H291" s="166">
        <f>d!I76</f>
        <v>150</v>
      </c>
      <c r="I291" s="166">
        <f>d!J76</f>
        <v>90</v>
      </c>
      <c r="J291" s="166">
        <f>d!K76</f>
        <v>228</v>
      </c>
      <c r="K291" s="166">
        <f>d!L76</f>
        <v>4300</v>
      </c>
      <c r="L291" s="165"/>
      <c r="M291" s="40">
        <f aca="true" t="shared" si="33" ref="M291:M299">SUM(B291:J291)</f>
        <v>4300</v>
      </c>
    </row>
    <row r="292" spans="1:13" s="32" customFormat="1" ht="12.75">
      <c r="A292" s="40" t="s">
        <v>229</v>
      </c>
      <c r="B292" s="166">
        <f>d!C77</f>
        <v>212</v>
      </c>
      <c r="C292" s="166">
        <f>d!D77</f>
        <v>754</v>
      </c>
      <c r="D292" s="166">
        <f>d!E77</f>
        <v>82</v>
      </c>
      <c r="E292" s="166">
        <f>d!F77</f>
        <v>3474</v>
      </c>
      <c r="F292" s="166">
        <f>d!G77</f>
        <v>2763</v>
      </c>
      <c r="G292" s="166">
        <f>d!H77</f>
        <v>380</v>
      </c>
      <c r="H292" s="166">
        <f>d!I77</f>
        <v>289</v>
      </c>
      <c r="I292" s="166">
        <f>d!J77</f>
        <v>284</v>
      </c>
      <c r="J292" s="166">
        <f>d!K77</f>
        <v>1108</v>
      </c>
      <c r="K292" s="166">
        <f>d!L77</f>
        <v>9346</v>
      </c>
      <c r="L292" s="165"/>
      <c r="M292" s="40">
        <f t="shared" si="33"/>
        <v>9346</v>
      </c>
    </row>
    <row r="293" spans="1:13" s="32" customFormat="1" ht="12.75">
      <c r="A293" s="40" t="s">
        <v>230</v>
      </c>
      <c r="B293" s="166">
        <f>d!C78</f>
        <v>523</v>
      </c>
      <c r="C293" s="166">
        <f>d!D78</f>
        <v>1026</v>
      </c>
      <c r="D293" s="166">
        <f>d!E78</f>
        <v>77</v>
      </c>
      <c r="E293" s="166">
        <f>d!F78</f>
        <v>9956</v>
      </c>
      <c r="F293" s="166">
        <f>d!G78</f>
        <v>7999</v>
      </c>
      <c r="G293" s="166">
        <f>d!H78</f>
        <v>779</v>
      </c>
      <c r="H293" s="166">
        <f>d!I78</f>
        <v>205</v>
      </c>
      <c r="I293" s="166">
        <f>d!J78</f>
        <v>1187</v>
      </c>
      <c r="J293" s="166">
        <f>d!K78</f>
        <v>2438</v>
      </c>
      <c r="K293" s="166">
        <f>d!L78</f>
        <v>24190</v>
      </c>
      <c r="L293" s="165"/>
      <c r="M293" s="40">
        <f t="shared" si="33"/>
        <v>24190</v>
      </c>
    </row>
    <row r="294" spans="1:13" s="32" customFormat="1" ht="12.75">
      <c r="A294" s="40" t="s">
        <v>231</v>
      </c>
      <c r="B294" s="166">
        <f>d!C79</f>
        <v>21</v>
      </c>
      <c r="C294" s="166">
        <f>d!D79</f>
        <v>122</v>
      </c>
      <c r="D294" s="166">
        <f>d!E79</f>
        <v>4</v>
      </c>
      <c r="E294" s="166">
        <f>d!F79</f>
        <v>480</v>
      </c>
      <c r="F294" s="166">
        <f>d!G79</f>
        <v>371</v>
      </c>
      <c r="G294" s="166">
        <f>d!H79</f>
        <v>15</v>
      </c>
      <c r="H294" s="166">
        <f>d!I79</f>
        <v>67</v>
      </c>
      <c r="I294" s="166">
        <f>d!J79</f>
        <v>23</v>
      </c>
      <c r="J294" s="166">
        <f>d!K79</f>
        <v>148</v>
      </c>
      <c r="K294" s="166">
        <f>d!L79</f>
        <v>1251</v>
      </c>
      <c r="L294" s="165"/>
      <c r="M294" s="40">
        <f t="shared" si="33"/>
        <v>1251</v>
      </c>
    </row>
    <row r="295" spans="1:13" s="32" customFormat="1" ht="12.75">
      <c r="A295" s="40" t="s">
        <v>232</v>
      </c>
      <c r="B295" s="166">
        <f>d!C80</f>
        <v>41</v>
      </c>
      <c r="C295" s="166">
        <f>d!D80</f>
        <v>21</v>
      </c>
      <c r="D295" s="166">
        <f>d!E80</f>
        <v>13</v>
      </c>
      <c r="E295" s="166">
        <f>d!F80</f>
        <v>945</v>
      </c>
      <c r="F295" s="166">
        <f>d!G80</f>
        <v>725</v>
      </c>
      <c r="G295" s="166">
        <f>d!H80</f>
        <v>17</v>
      </c>
      <c r="H295" s="166">
        <f>d!I80</f>
        <v>12</v>
      </c>
      <c r="I295" s="166">
        <f>d!J80</f>
        <v>282</v>
      </c>
      <c r="J295" s="166">
        <f>d!K80</f>
        <v>412</v>
      </c>
      <c r="K295" s="166">
        <f>d!L80</f>
        <v>2468</v>
      </c>
      <c r="L295" s="165"/>
      <c r="M295" s="40">
        <f t="shared" si="33"/>
        <v>2468</v>
      </c>
    </row>
    <row r="296" spans="1:13" s="32" customFormat="1" ht="12.75">
      <c r="A296" s="40" t="s">
        <v>233</v>
      </c>
      <c r="B296" s="166">
        <f>SUM(B291:B295)</f>
        <v>887</v>
      </c>
      <c r="C296" s="166">
        <f>SUM(C291:C295)</f>
        <v>2241</v>
      </c>
      <c r="D296" s="166">
        <f aca="true" t="shared" si="34" ref="D296:J296">SUM(D291:D295)</f>
        <v>268</v>
      </c>
      <c r="E296" s="166">
        <f t="shared" si="34"/>
        <v>16120</v>
      </c>
      <c r="F296" s="166">
        <f t="shared" si="34"/>
        <v>13620</v>
      </c>
      <c r="G296" s="166">
        <f t="shared" si="34"/>
        <v>1496</v>
      </c>
      <c r="H296" s="166">
        <f t="shared" si="34"/>
        <v>723</v>
      </c>
      <c r="I296" s="166">
        <f t="shared" si="34"/>
        <v>1866</v>
      </c>
      <c r="J296" s="166">
        <f t="shared" si="34"/>
        <v>4334</v>
      </c>
      <c r="K296" s="166">
        <f>SUM(B296:J296)</f>
        <v>41555</v>
      </c>
      <c r="L296" s="165"/>
      <c r="M296" s="40">
        <f t="shared" si="33"/>
        <v>41555</v>
      </c>
    </row>
    <row r="297" spans="1:13" s="32" customFormat="1" ht="12.75">
      <c r="A297" s="40" t="s">
        <v>234</v>
      </c>
      <c r="B297" s="166">
        <f>SUM(d!C81:d!C85)</f>
        <v>687</v>
      </c>
      <c r="C297" s="166">
        <f>SUM(d!D81:d!D85)</f>
        <v>2118</v>
      </c>
      <c r="D297" s="166">
        <f>SUM(d!E81:d!E85)</f>
        <v>168</v>
      </c>
      <c r="E297" s="166">
        <f>SUM(d!F81:d!F85)</f>
        <v>10543</v>
      </c>
      <c r="F297" s="166">
        <f>SUM(d!G81:d!G85)</f>
        <v>8803</v>
      </c>
      <c r="G297" s="166">
        <f>SUM(d!H81:d!H85)</f>
        <v>1295</v>
      </c>
      <c r="H297" s="166">
        <f>SUM(d!I81:d!I85)</f>
        <v>423</v>
      </c>
      <c r="I297" s="166">
        <f>SUM(d!J81:d!J85)</f>
        <v>736</v>
      </c>
      <c r="J297" s="166">
        <f>SUM(d!K81:d!K85)</f>
        <v>1488</v>
      </c>
      <c r="K297" s="166">
        <f>SUM(d!L81:d!L85)</f>
        <v>26261</v>
      </c>
      <c r="L297" s="165"/>
      <c r="M297" s="40">
        <f t="shared" si="33"/>
        <v>26261</v>
      </c>
    </row>
    <row r="298" spans="1:13" s="32" customFormat="1" ht="12.75">
      <c r="A298" s="40" t="s">
        <v>235</v>
      </c>
      <c r="B298" s="166">
        <f>d!C75</f>
        <v>163</v>
      </c>
      <c r="C298" s="166">
        <f>d!D75</f>
        <v>8</v>
      </c>
      <c r="D298" s="166">
        <f>d!E75</f>
        <v>153</v>
      </c>
      <c r="E298" s="166">
        <f>d!F75</f>
        <v>2301</v>
      </c>
      <c r="F298" s="166">
        <f>d!G75</f>
        <v>2420</v>
      </c>
      <c r="G298" s="166">
        <f>d!H75</f>
        <v>252</v>
      </c>
      <c r="H298" s="166">
        <f>d!I75</f>
        <v>111</v>
      </c>
      <c r="I298" s="166">
        <f>d!J75</f>
        <v>90</v>
      </c>
      <c r="J298" s="166">
        <f>d!K75</f>
        <v>661</v>
      </c>
      <c r="K298" s="166">
        <f>d!L75</f>
        <v>6159</v>
      </c>
      <c r="L298" s="165"/>
      <c r="M298" s="40">
        <f t="shared" si="33"/>
        <v>6159</v>
      </c>
    </row>
    <row r="299" spans="1:13" s="32" customFormat="1" ht="12.75">
      <c r="A299" s="40" t="s">
        <v>236</v>
      </c>
      <c r="B299" s="173">
        <f>d!C86</f>
        <v>1737</v>
      </c>
      <c r="C299" s="173">
        <f>d!D86</f>
        <v>4367</v>
      </c>
      <c r="D299" s="173">
        <f>d!E86</f>
        <v>589</v>
      </c>
      <c r="E299" s="173">
        <f>d!F86</f>
        <v>28964</v>
      </c>
      <c r="F299" s="173">
        <f>d!G86</f>
        <v>24843</v>
      </c>
      <c r="G299" s="173">
        <f>d!H86</f>
        <v>3043</v>
      </c>
      <c r="H299" s="173">
        <f>d!I86</f>
        <v>1257</v>
      </c>
      <c r="I299" s="173">
        <f>d!J86</f>
        <v>2692</v>
      </c>
      <c r="J299" s="173">
        <f>d!K86</f>
        <v>6483</v>
      </c>
      <c r="K299" s="173">
        <f>d!L86</f>
        <v>73975</v>
      </c>
      <c r="L299" s="165"/>
      <c r="M299" s="40">
        <f t="shared" si="33"/>
        <v>73975</v>
      </c>
    </row>
    <row r="300" spans="1:11" s="32" customFormat="1" ht="12.75">
      <c r="A300" s="47" t="s">
        <v>239</v>
      </c>
      <c r="B300" s="40"/>
      <c r="C300" s="40"/>
      <c r="D300" s="40"/>
      <c r="E300" s="40"/>
      <c r="F300" s="40"/>
      <c r="G300" s="40"/>
      <c r="H300" s="40"/>
      <c r="I300" s="40"/>
      <c r="J300" s="40"/>
      <c r="K300" s="40"/>
    </row>
    <row r="301" spans="1:11" s="32" customFormat="1" ht="12.75">
      <c r="A301" s="40" t="s">
        <v>228</v>
      </c>
      <c r="B301" s="40">
        <v>146</v>
      </c>
      <c r="C301" s="40">
        <v>280</v>
      </c>
      <c r="D301" s="40">
        <v>25</v>
      </c>
      <c r="E301" s="40">
        <v>1147</v>
      </c>
      <c r="F301" s="40">
        <v>882</v>
      </c>
      <c r="G301" s="40">
        <v>11</v>
      </c>
      <c r="H301" s="40">
        <v>0</v>
      </c>
      <c r="I301" s="40">
        <v>49</v>
      </c>
      <c r="J301" s="40">
        <v>131</v>
      </c>
      <c r="K301" s="40">
        <v>2671</v>
      </c>
    </row>
    <row r="302" spans="1:11" s="32" customFormat="1" ht="12.75">
      <c r="A302" s="40" t="s">
        <v>229</v>
      </c>
      <c r="B302" s="40">
        <v>479</v>
      </c>
      <c r="C302" s="40">
        <v>669</v>
      </c>
      <c r="D302" s="40">
        <v>52</v>
      </c>
      <c r="E302" s="40">
        <v>5034</v>
      </c>
      <c r="F302" s="40">
        <v>1629</v>
      </c>
      <c r="G302" s="40">
        <v>11</v>
      </c>
      <c r="H302" s="40">
        <v>0</v>
      </c>
      <c r="I302" s="40">
        <v>174</v>
      </c>
      <c r="J302" s="40">
        <v>1230</v>
      </c>
      <c r="K302" s="40">
        <v>9278</v>
      </c>
    </row>
    <row r="303" spans="1:11" s="32" customFormat="1" ht="12.75">
      <c r="A303" s="40" t="s">
        <v>230</v>
      </c>
      <c r="B303" s="40">
        <v>971</v>
      </c>
      <c r="C303" s="40">
        <v>903</v>
      </c>
      <c r="D303" s="40">
        <v>16</v>
      </c>
      <c r="E303" s="40">
        <v>11262</v>
      </c>
      <c r="F303" s="40">
        <v>3495</v>
      </c>
      <c r="G303" s="40">
        <v>183</v>
      </c>
      <c r="H303" s="40">
        <v>0</v>
      </c>
      <c r="I303" s="40">
        <v>223</v>
      </c>
      <c r="J303" s="40">
        <v>1877</v>
      </c>
      <c r="K303" s="40">
        <v>18930</v>
      </c>
    </row>
    <row r="304" spans="1:11" s="32" customFormat="1" ht="12.75">
      <c r="A304" s="40" t="s">
        <v>231</v>
      </c>
      <c r="B304" s="40">
        <v>48</v>
      </c>
      <c r="C304" s="40">
        <v>40</v>
      </c>
      <c r="D304" s="40">
        <v>3</v>
      </c>
      <c r="E304" s="40">
        <v>694</v>
      </c>
      <c r="F304" s="40">
        <v>168</v>
      </c>
      <c r="G304" s="40">
        <v>1</v>
      </c>
      <c r="H304" s="40">
        <v>0</v>
      </c>
      <c r="I304" s="40">
        <v>6</v>
      </c>
      <c r="J304" s="40">
        <v>95</v>
      </c>
      <c r="K304" s="40">
        <v>1055</v>
      </c>
    </row>
    <row r="305" spans="1:11" s="32" customFormat="1" ht="12.75">
      <c r="A305" s="40" t="s">
        <v>232</v>
      </c>
      <c r="B305" s="40">
        <v>25</v>
      </c>
      <c r="C305" s="40">
        <v>29</v>
      </c>
      <c r="D305" s="40">
        <v>0</v>
      </c>
      <c r="E305" s="40">
        <v>371</v>
      </c>
      <c r="F305" s="40">
        <v>82</v>
      </c>
      <c r="G305" s="40">
        <v>2</v>
      </c>
      <c r="H305" s="40">
        <v>0</v>
      </c>
      <c r="I305" s="40">
        <v>7</v>
      </c>
      <c r="J305" s="40">
        <v>72</v>
      </c>
      <c r="K305" s="40">
        <v>588</v>
      </c>
    </row>
    <row r="306" spans="1:11" s="32" customFormat="1" ht="12.75">
      <c r="A306" s="40" t="s">
        <v>233</v>
      </c>
      <c r="B306" s="40">
        <v>1669</v>
      </c>
      <c r="C306" s="40">
        <v>1921</v>
      </c>
      <c r="D306" s="40">
        <v>96</v>
      </c>
      <c r="E306" s="40">
        <v>18508</v>
      </c>
      <c r="F306" s="40">
        <v>6256</v>
      </c>
      <c r="G306" s="40">
        <v>208</v>
      </c>
      <c r="H306" s="40">
        <v>0</v>
      </c>
      <c r="I306" s="40">
        <v>459</v>
      </c>
      <c r="J306" s="40">
        <v>3405</v>
      </c>
      <c r="K306" s="40">
        <v>32522</v>
      </c>
    </row>
    <row r="307" spans="1:11" s="32" customFormat="1" ht="12.75">
      <c r="A307" s="40" t="s">
        <v>234</v>
      </c>
      <c r="B307" s="40">
        <v>910</v>
      </c>
      <c r="C307" s="40">
        <v>1873</v>
      </c>
      <c r="D307" s="40">
        <v>35</v>
      </c>
      <c r="E307" s="40">
        <v>9566</v>
      </c>
      <c r="F307" s="40">
        <v>3526</v>
      </c>
      <c r="G307" s="40">
        <v>186</v>
      </c>
      <c r="H307" s="40">
        <v>0</v>
      </c>
      <c r="I307" s="40">
        <v>368</v>
      </c>
      <c r="J307" s="40">
        <v>1101</v>
      </c>
      <c r="K307" s="40">
        <v>17565</v>
      </c>
    </row>
    <row r="308" spans="1:11" s="32" customFormat="1" ht="12.75">
      <c r="A308" s="40" t="s">
        <v>235</v>
      </c>
      <c r="B308" s="40">
        <v>1058</v>
      </c>
      <c r="C308" s="40">
        <v>3159</v>
      </c>
      <c r="D308" s="40">
        <v>87</v>
      </c>
      <c r="E308" s="40">
        <v>15425</v>
      </c>
      <c r="F308" s="40">
        <v>3777</v>
      </c>
      <c r="G308" s="40">
        <v>152</v>
      </c>
      <c r="H308" s="40">
        <v>0</v>
      </c>
      <c r="I308" s="40">
        <v>191</v>
      </c>
      <c r="J308" s="40">
        <v>2278</v>
      </c>
      <c r="K308" s="40">
        <v>26127</v>
      </c>
    </row>
    <row r="309" spans="1:11" s="32" customFormat="1" ht="12.75">
      <c r="A309" s="40" t="s">
        <v>236</v>
      </c>
      <c r="B309" s="40">
        <v>3637</v>
      </c>
      <c r="C309" s="40">
        <v>6953</v>
      </c>
      <c r="D309" s="40">
        <v>218</v>
      </c>
      <c r="E309" s="40">
        <v>43499</v>
      </c>
      <c r="F309" s="40">
        <v>13559</v>
      </c>
      <c r="G309" s="40">
        <v>546</v>
      </c>
      <c r="H309" s="40">
        <v>0</v>
      </c>
      <c r="I309" s="40">
        <v>1018</v>
      </c>
      <c r="J309" s="40">
        <v>6784</v>
      </c>
      <c r="K309" s="40">
        <v>76214</v>
      </c>
    </row>
    <row r="310" spans="1:11" s="32" customFormat="1" ht="12.75">
      <c r="A310" s="47" t="s">
        <v>591</v>
      </c>
      <c r="B310" s="40"/>
      <c r="C310" s="40"/>
      <c r="D310" s="40"/>
      <c r="E310" s="40"/>
      <c r="F310" s="40"/>
      <c r="G310" s="40"/>
      <c r="H310" s="40"/>
      <c r="I310" s="40"/>
      <c r="J310" s="40"/>
      <c r="K310" s="40"/>
    </row>
    <row r="311" spans="1:12" s="32" customFormat="1" ht="12.75">
      <c r="A311" s="212" t="s">
        <v>228</v>
      </c>
      <c r="B311" s="212">
        <v>5</v>
      </c>
      <c r="C311" s="212">
        <v>75</v>
      </c>
      <c r="D311" s="212">
        <v>19</v>
      </c>
      <c r="E311" s="212">
        <v>332</v>
      </c>
      <c r="F311" s="212">
        <v>174</v>
      </c>
      <c r="G311" s="212">
        <v>105</v>
      </c>
      <c r="H311" s="212">
        <v>32</v>
      </c>
      <c r="I311" s="212">
        <v>22</v>
      </c>
      <c r="J311" s="212">
        <v>9</v>
      </c>
      <c r="K311" s="212">
        <v>773</v>
      </c>
      <c r="L311" s="165"/>
    </row>
    <row r="312" spans="1:12" s="32" customFormat="1" ht="12.75">
      <c r="A312" s="212" t="s">
        <v>229</v>
      </c>
      <c r="B312" s="212">
        <v>5</v>
      </c>
      <c r="C312" s="212">
        <v>135</v>
      </c>
      <c r="D312" s="212">
        <v>28</v>
      </c>
      <c r="E312" s="212">
        <v>389</v>
      </c>
      <c r="F312" s="212">
        <v>216</v>
      </c>
      <c r="G312" s="212">
        <v>92</v>
      </c>
      <c r="H312" s="212">
        <v>127</v>
      </c>
      <c r="I312" s="212">
        <v>96</v>
      </c>
      <c r="J312" s="212">
        <v>39</v>
      </c>
      <c r="K312" s="212">
        <v>1127</v>
      </c>
      <c r="L312" s="165"/>
    </row>
    <row r="313" spans="1:12" s="32" customFormat="1" ht="12.75">
      <c r="A313" s="212" t="s">
        <v>230</v>
      </c>
      <c r="B313" s="212">
        <v>16</v>
      </c>
      <c r="C313" s="212">
        <v>380</v>
      </c>
      <c r="D313" s="212">
        <v>29</v>
      </c>
      <c r="E313" s="212">
        <v>529</v>
      </c>
      <c r="F313" s="212">
        <v>225</v>
      </c>
      <c r="G313" s="212">
        <v>102</v>
      </c>
      <c r="H313" s="212">
        <v>91</v>
      </c>
      <c r="I313" s="212">
        <v>68</v>
      </c>
      <c r="J313" s="212">
        <v>178</v>
      </c>
      <c r="K313" s="212">
        <v>1618</v>
      </c>
      <c r="L313" s="165"/>
    </row>
    <row r="314" spans="1:12" s="32" customFormat="1" ht="12.75">
      <c r="A314" s="212" t="s">
        <v>231</v>
      </c>
      <c r="B314" s="212">
        <v>1</v>
      </c>
      <c r="C314" s="212">
        <v>36</v>
      </c>
      <c r="D314" s="212">
        <v>2</v>
      </c>
      <c r="E314" s="212">
        <v>53</v>
      </c>
      <c r="F314" s="212">
        <v>29</v>
      </c>
      <c r="G314" s="212">
        <v>11</v>
      </c>
      <c r="H314" s="212">
        <v>17</v>
      </c>
      <c r="I314" s="212">
        <v>11</v>
      </c>
      <c r="J314" s="212">
        <v>18</v>
      </c>
      <c r="K314" s="212">
        <v>178</v>
      </c>
      <c r="L314" s="165"/>
    </row>
    <row r="315" spans="1:12" s="32" customFormat="1" ht="12.75">
      <c r="A315" s="212" t="s">
        <v>232</v>
      </c>
      <c r="B315" s="212">
        <v>1</v>
      </c>
      <c r="C315" s="212">
        <v>17</v>
      </c>
      <c r="D315" s="212">
        <v>1</v>
      </c>
      <c r="E315" s="212">
        <v>27</v>
      </c>
      <c r="F315" s="212">
        <v>18</v>
      </c>
      <c r="G315" s="212">
        <v>4</v>
      </c>
      <c r="H315" s="212">
        <v>2</v>
      </c>
      <c r="I315" s="212">
        <v>21</v>
      </c>
      <c r="J315" s="212">
        <v>8</v>
      </c>
      <c r="K315" s="212">
        <v>99</v>
      </c>
      <c r="L315" s="165"/>
    </row>
    <row r="316" spans="1:12" s="32" customFormat="1" ht="12.75">
      <c r="A316" s="212" t="s">
        <v>233</v>
      </c>
      <c r="B316" s="212">
        <v>28</v>
      </c>
      <c r="C316" s="212">
        <v>643</v>
      </c>
      <c r="D316" s="212">
        <v>79</v>
      </c>
      <c r="E316" s="212">
        <v>1330</v>
      </c>
      <c r="F316" s="212">
        <v>662</v>
      </c>
      <c r="G316" s="212">
        <v>314</v>
      </c>
      <c r="H316" s="212">
        <v>269</v>
      </c>
      <c r="I316" s="212">
        <v>218</v>
      </c>
      <c r="J316" s="212">
        <v>252</v>
      </c>
      <c r="K316" s="212">
        <v>3795</v>
      </c>
      <c r="L316" s="165"/>
    </row>
    <row r="317" spans="1:12" s="32" customFormat="1" ht="12.75">
      <c r="A317" s="212" t="s">
        <v>234</v>
      </c>
      <c r="B317" s="212">
        <v>8</v>
      </c>
      <c r="C317" s="212">
        <v>696</v>
      </c>
      <c r="D317" s="212">
        <v>57</v>
      </c>
      <c r="E317" s="212">
        <v>935</v>
      </c>
      <c r="F317" s="212">
        <v>574</v>
      </c>
      <c r="G317" s="212">
        <v>170</v>
      </c>
      <c r="H317" s="212">
        <v>169</v>
      </c>
      <c r="I317" s="212">
        <v>151</v>
      </c>
      <c r="J317" s="212">
        <v>173</v>
      </c>
      <c r="K317" s="212">
        <v>2933</v>
      </c>
      <c r="L317" s="165"/>
    </row>
    <row r="318" spans="1:12" s="32" customFormat="1" ht="12.75">
      <c r="A318" s="212" t="s">
        <v>235</v>
      </c>
      <c r="B318" s="212">
        <v>26</v>
      </c>
      <c r="C318" s="212">
        <v>318</v>
      </c>
      <c r="D318" s="212">
        <v>54</v>
      </c>
      <c r="E318" s="212">
        <v>209</v>
      </c>
      <c r="F318" s="212">
        <v>255</v>
      </c>
      <c r="G318" s="212">
        <v>2</v>
      </c>
      <c r="H318" s="212">
        <v>98</v>
      </c>
      <c r="I318" s="212">
        <v>26</v>
      </c>
      <c r="J318" s="212">
        <v>123</v>
      </c>
      <c r="K318" s="212">
        <v>1111</v>
      </c>
      <c r="L318" s="165"/>
    </row>
    <row r="319" spans="1:12" s="32" customFormat="1" ht="12.75">
      <c r="A319" s="212" t="s">
        <v>236</v>
      </c>
      <c r="B319" s="212">
        <v>62</v>
      </c>
      <c r="C319" s="212">
        <v>1657</v>
      </c>
      <c r="D319" s="212">
        <v>190</v>
      </c>
      <c r="E319" s="212">
        <v>2474</v>
      </c>
      <c r="F319" s="212">
        <v>1491</v>
      </c>
      <c r="G319" s="212">
        <v>486</v>
      </c>
      <c r="H319" s="212">
        <v>536</v>
      </c>
      <c r="I319" s="212">
        <v>395</v>
      </c>
      <c r="J319" s="212">
        <v>548</v>
      </c>
      <c r="K319" s="212">
        <v>7839</v>
      </c>
      <c r="L319" s="165"/>
    </row>
    <row r="320" spans="1:12" s="32" customFormat="1" ht="12.75">
      <c r="A320" s="47" t="s">
        <v>643</v>
      </c>
      <c r="B320" s="40"/>
      <c r="C320" s="40"/>
      <c r="D320" s="40"/>
      <c r="E320" s="40"/>
      <c r="F320" s="40"/>
      <c r="G320" s="40"/>
      <c r="H320" s="40"/>
      <c r="I320" s="40"/>
      <c r="J320" s="40"/>
      <c r="K320" s="40"/>
      <c r="L320" s="166"/>
    </row>
    <row r="321" spans="1:13" s="32" customFormat="1" ht="12.75">
      <c r="A321" s="40" t="s">
        <v>228</v>
      </c>
      <c r="B321" s="166">
        <f>d!C94</f>
        <v>0</v>
      </c>
      <c r="C321" s="166">
        <f>d!D94</f>
        <v>318</v>
      </c>
      <c r="D321" s="166">
        <f>d!E94</f>
        <v>0</v>
      </c>
      <c r="E321" s="166">
        <f>d!F94</f>
        <v>350</v>
      </c>
      <c r="F321" s="166">
        <f>d!G94</f>
        <v>0</v>
      </c>
      <c r="G321" s="166">
        <f>d!H94</f>
        <v>106</v>
      </c>
      <c r="H321" s="166">
        <f>d!I94</f>
        <v>87</v>
      </c>
      <c r="I321" s="166">
        <f>d!J94</f>
        <v>0</v>
      </c>
      <c r="J321" s="166">
        <f>d!K94</f>
        <v>0</v>
      </c>
      <c r="K321" s="166">
        <f>d!L94</f>
        <v>861</v>
      </c>
      <c r="L321" s="165"/>
      <c r="M321" s="40">
        <f>SUM(B321:J321)</f>
        <v>861</v>
      </c>
    </row>
    <row r="322" spans="1:13" s="32" customFormat="1" ht="12.75">
      <c r="A322" s="40" t="s">
        <v>229</v>
      </c>
      <c r="B322" s="166">
        <f>d!C95</f>
        <v>0</v>
      </c>
      <c r="C322" s="166">
        <f>d!D95</f>
        <v>754</v>
      </c>
      <c r="D322" s="166">
        <f>d!E95</f>
        <v>0</v>
      </c>
      <c r="E322" s="166">
        <f>d!F95</f>
        <v>561</v>
      </c>
      <c r="F322" s="166">
        <f>d!G95</f>
        <v>0</v>
      </c>
      <c r="G322" s="166">
        <f>d!H95</f>
        <v>73</v>
      </c>
      <c r="H322" s="166">
        <f>d!I95</f>
        <v>141</v>
      </c>
      <c r="I322" s="166">
        <f>d!J95</f>
        <v>0</v>
      </c>
      <c r="J322" s="166">
        <f>d!K95</f>
        <v>0</v>
      </c>
      <c r="K322" s="166">
        <f>d!L95</f>
        <v>1529</v>
      </c>
      <c r="L322" s="165"/>
      <c r="M322" s="40">
        <f aca="true" t="shared" si="35" ref="M322:M329">SUM(B322:J322)</f>
        <v>1529</v>
      </c>
    </row>
    <row r="323" spans="1:13" s="32" customFormat="1" ht="12.75">
      <c r="A323" s="40" t="s">
        <v>230</v>
      </c>
      <c r="B323" s="166">
        <f>d!C96</f>
        <v>0</v>
      </c>
      <c r="C323" s="166">
        <f>d!D96</f>
        <v>1026</v>
      </c>
      <c r="D323" s="166">
        <f>d!E96</f>
        <v>0</v>
      </c>
      <c r="E323" s="166">
        <f>d!F96</f>
        <v>566</v>
      </c>
      <c r="F323" s="166">
        <f>d!G96</f>
        <v>0</v>
      </c>
      <c r="G323" s="166">
        <f>d!H96</f>
        <v>29</v>
      </c>
      <c r="H323" s="166">
        <f>d!I96</f>
        <v>83</v>
      </c>
      <c r="I323" s="166">
        <f>d!J96</f>
        <v>0</v>
      </c>
      <c r="J323" s="166">
        <f>d!K96</f>
        <v>0</v>
      </c>
      <c r="K323" s="166">
        <f>d!L96</f>
        <v>1704</v>
      </c>
      <c r="L323" s="165"/>
      <c r="M323" s="40">
        <f t="shared" si="35"/>
        <v>1704</v>
      </c>
    </row>
    <row r="324" spans="1:13" s="32" customFormat="1" ht="12.75">
      <c r="A324" s="40" t="s">
        <v>231</v>
      </c>
      <c r="B324" s="166">
        <f>d!C97</f>
        <v>0</v>
      </c>
      <c r="C324" s="166">
        <f>d!D97</f>
        <v>122</v>
      </c>
      <c r="D324" s="166">
        <f>d!E97</f>
        <v>0</v>
      </c>
      <c r="E324" s="166">
        <f>d!F97</f>
        <v>52</v>
      </c>
      <c r="F324" s="166">
        <f>d!G97</f>
        <v>0</v>
      </c>
      <c r="G324" s="166">
        <f>d!H97</f>
        <v>3</v>
      </c>
      <c r="H324" s="166">
        <f>d!I97</f>
        <v>43</v>
      </c>
      <c r="I324" s="166">
        <f>d!J97</f>
        <v>0</v>
      </c>
      <c r="J324" s="166">
        <f>d!K97</f>
        <v>0</v>
      </c>
      <c r="K324" s="166">
        <f>d!L97</f>
        <v>220</v>
      </c>
      <c r="L324" s="165"/>
      <c r="M324" s="40">
        <f t="shared" si="35"/>
        <v>220</v>
      </c>
    </row>
    <row r="325" spans="1:13" s="32" customFormat="1" ht="12.75">
      <c r="A325" s="40" t="s">
        <v>232</v>
      </c>
      <c r="B325" s="166">
        <f>d!C98</f>
        <v>0</v>
      </c>
      <c r="C325" s="166">
        <f>d!D98</f>
        <v>21</v>
      </c>
      <c r="D325" s="166">
        <f>d!E98</f>
        <v>0</v>
      </c>
      <c r="E325" s="166">
        <f>d!F98</f>
        <v>13</v>
      </c>
      <c r="F325" s="166">
        <f>d!G98</f>
        <v>0</v>
      </c>
      <c r="G325" s="166">
        <f>d!H98</f>
        <v>0</v>
      </c>
      <c r="H325" s="166">
        <f>d!I98</f>
        <v>6</v>
      </c>
      <c r="I325" s="166">
        <f>d!J98</f>
        <v>0</v>
      </c>
      <c r="J325" s="166">
        <f>d!K98</f>
        <v>0</v>
      </c>
      <c r="K325" s="166">
        <f>d!L98</f>
        <v>40</v>
      </c>
      <c r="L325" s="165"/>
      <c r="M325" s="40">
        <f t="shared" si="35"/>
        <v>40</v>
      </c>
    </row>
    <row r="326" spans="1:13" s="32" customFormat="1" ht="12.75">
      <c r="A326" s="40" t="s">
        <v>233</v>
      </c>
      <c r="B326" s="166">
        <f>SUM(B321:B325)</f>
        <v>0</v>
      </c>
      <c r="C326" s="166">
        <f>SUM(C321:C325)</f>
        <v>2241</v>
      </c>
      <c r="D326" s="166">
        <f aca="true" t="shared" si="36" ref="D326:J326">SUM(D321:D325)</f>
        <v>0</v>
      </c>
      <c r="E326" s="166">
        <f t="shared" si="36"/>
        <v>1542</v>
      </c>
      <c r="F326" s="166">
        <f t="shared" si="36"/>
        <v>0</v>
      </c>
      <c r="G326" s="166">
        <f t="shared" si="36"/>
        <v>211</v>
      </c>
      <c r="H326" s="166">
        <f t="shared" si="36"/>
        <v>360</v>
      </c>
      <c r="I326" s="166">
        <f t="shared" si="36"/>
        <v>0</v>
      </c>
      <c r="J326" s="166">
        <f t="shared" si="36"/>
        <v>0</v>
      </c>
      <c r="K326" s="166">
        <f>SUM(B326:J326)</f>
        <v>4354</v>
      </c>
      <c r="L326" s="165"/>
      <c r="M326" s="40">
        <f t="shared" si="35"/>
        <v>4354</v>
      </c>
    </row>
    <row r="327" spans="1:13" s="32" customFormat="1" ht="12.75">
      <c r="A327" s="40" t="s">
        <v>234</v>
      </c>
      <c r="B327" s="173">
        <f>SUM(d!C99:d!C103)</f>
        <v>0</v>
      </c>
      <c r="C327" s="173">
        <f>SUM(d!D99:d!D103)</f>
        <v>2118</v>
      </c>
      <c r="D327" s="173">
        <f>SUM(d!E99:d!E103)</f>
        <v>0</v>
      </c>
      <c r="E327" s="173">
        <f>SUM(d!F99:d!F103)</f>
        <v>1116</v>
      </c>
      <c r="F327" s="173">
        <f>SUM(d!G99:d!G103)</f>
        <v>0</v>
      </c>
      <c r="G327" s="173">
        <f>SUM(d!H99:d!H103)</f>
        <v>84</v>
      </c>
      <c r="H327" s="173">
        <f>SUM(d!I99:d!I103)</f>
        <v>192</v>
      </c>
      <c r="I327" s="173">
        <f>SUM(d!J99:d!J103)</f>
        <v>0</v>
      </c>
      <c r="J327" s="173">
        <f>SUM(d!K99:d!K103)</f>
        <v>0</v>
      </c>
      <c r="K327" s="173">
        <f>SUM(d!L99:d!L103)</f>
        <v>3510</v>
      </c>
      <c r="L327" s="165"/>
      <c r="M327" s="40">
        <f t="shared" si="35"/>
        <v>3510</v>
      </c>
    </row>
    <row r="328" spans="1:13" s="32" customFormat="1" ht="12.75">
      <c r="A328" s="40" t="s">
        <v>235</v>
      </c>
      <c r="B328" s="166">
        <f>d!C93</f>
        <v>0</v>
      </c>
      <c r="C328" s="166">
        <f>d!D93</f>
        <v>8</v>
      </c>
      <c r="D328" s="166">
        <f>d!E93</f>
        <v>0</v>
      </c>
      <c r="E328" s="166">
        <f>d!F93</f>
        <v>3</v>
      </c>
      <c r="F328" s="166">
        <f>d!G93</f>
        <v>0</v>
      </c>
      <c r="G328" s="166">
        <f>d!H93</f>
        <v>0</v>
      </c>
      <c r="H328" s="166">
        <f>d!I93</f>
        <v>16</v>
      </c>
      <c r="I328" s="166">
        <f>d!J93</f>
        <v>0</v>
      </c>
      <c r="J328" s="166">
        <f>d!K93</f>
        <v>0</v>
      </c>
      <c r="K328" s="166">
        <f>d!L93</f>
        <v>27</v>
      </c>
      <c r="L328" s="165"/>
      <c r="M328" s="40">
        <f t="shared" si="35"/>
        <v>27</v>
      </c>
    </row>
    <row r="329" spans="1:13" s="32" customFormat="1" ht="12.75">
      <c r="A329" s="40" t="s">
        <v>236</v>
      </c>
      <c r="B329" s="173">
        <f>d!C104</f>
        <v>0</v>
      </c>
      <c r="C329" s="173">
        <f>d!D104</f>
        <v>4367</v>
      </c>
      <c r="D329" s="173">
        <f>d!E104</f>
        <v>0</v>
      </c>
      <c r="E329" s="173">
        <f>d!F104</f>
        <v>2661</v>
      </c>
      <c r="F329" s="173">
        <f>d!G104</f>
        <v>0</v>
      </c>
      <c r="G329" s="173">
        <f>d!H104</f>
        <v>295</v>
      </c>
      <c r="H329" s="173">
        <f>d!I104</f>
        <v>568</v>
      </c>
      <c r="I329" s="173">
        <f>d!J104</f>
        <v>0</v>
      </c>
      <c r="J329" s="173">
        <f>d!K104</f>
        <v>0</v>
      </c>
      <c r="K329" s="173">
        <f>d!L104</f>
        <v>7891</v>
      </c>
      <c r="L329" s="165"/>
      <c r="M329" s="40">
        <f t="shared" si="35"/>
        <v>7891</v>
      </c>
    </row>
    <row r="330" spans="1:11" s="32" customFormat="1" ht="12.75">
      <c r="A330" s="40"/>
      <c r="B330" s="40"/>
      <c r="C330" s="40"/>
      <c r="D330" s="40"/>
      <c r="E330" s="40"/>
      <c r="F330" s="40"/>
      <c r="G330" s="40"/>
      <c r="H330" s="40"/>
      <c r="I330" s="40"/>
      <c r="J330" s="40"/>
      <c r="K330" s="40"/>
    </row>
    <row r="331" spans="1:11" s="32" customFormat="1" ht="12.75">
      <c r="A331" s="47" t="s">
        <v>837</v>
      </c>
      <c r="B331" s="40"/>
      <c r="C331" s="40"/>
      <c r="D331" s="40"/>
      <c r="E331" s="40"/>
      <c r="F331" s="40"/>
      <c r="G331" s="40"/>
      <c r="H331" s="40"/>
      <c r="I331" s="40"/>
      <c r="J331" s="40"/>
      <c r="K331" s="40"/>
    </row>
    <row r="332" spans="1:13" s="32" customFormat="1" ht="12.75">
      <c r="A332" s="40" t="s">
        <v>228</v>
      </c>
      <c r="B332" s="173">
        <f>d!C217</f>
        <v>90</v>
      </c>
      <c r="C332" s="173">
        <f>d!D217</f>
        <v>0</v>
      </c>
      <c r="D332" s="173">
        <f>d!E217</f>
        <v>92</v>
      </c>
      <c r="E332" s="173">
        <f>d!F217</f>
        <v>915</v>
      </c>
      <c r="F332" s="173">
        <f>d!G217</f>
        <v>1762</v>
      </c>
      <c r="G332" s="173">
        <f>d!H217</f>
        <v>199</v>
      </c>
      <c r="H332" s="173">
        <f>d!I217</f>
        <v>63</v>
      </c>
      <c r="I332" s="173">
        <f>d!J217</f>
        <v>90</v>
      </c>
      <c r="J332" s="173">
        <f>d!K217</f>
        <v>228</v>
      </c>
      <c r="K332" s="173">
        <f>d!L217</f>
        <v>3439</v>
      </c>
      <c r="L332" s="165"/>
      <c r="M332" s="40">
        <f aca="true" t="shared" si="37" ref="M332:M340">SUM(B332:J332)</f>
        <v>3439</v>
      </c>
    </row>
    <row r="333" spans="1:13" s="32" customFormat="1" ht="12.75">
      <c r="A333" s="40" t="s">
        <v>229</v>
      </c>
      <c r="B333" s="173">
        <f>d!C218</f>
        <v>212</v>
      </c>
      <c r="C333" s="173">
        <f>d!D218</f>
        <v>0</v>
      </c>
      <c r="D333" s="173">
        <f>d!E218</f>
        <v>82</v>
      </c>
      <c r="E333" s="173">
        <f>d!F218</f>
        <v>2913</v>
      </c>
      <c r="F333" s="173">
        <f>d!G218</f>
        <v>2763</v>
      </c>
      <c r="G333" s="173">
        <f>d!H218</f>
        <v>307</v>
      </c>
      <c r="H333" s="173">
        <f>d!I218</f>
        <v>148</v>
      </c>
      <c r="I333" s="173">
        <f>d!J218</f>
        <v>284</v>
      </c>
      <c r="J333" s="173">
        <f>d!K218</f>
        <v>1108</v>
      </c>
      <c r="K333" s="173">
        <f>d!L218</f>
        <v>7817</v>
      </c>
      <c r="L333" s="165"/>
      <c r="M333" s="40">
        <f t="shared" si="37"/>
        <v>7817</v>
      </c>
    </row>
    <row r="334" spans="1:13" s="32" customFormat="1" ht="12.75">
      <c r="A334" s="40" t="s">
        <v>230</v>
      </c>
      <c r="B334" s="173">
        <f>d!C219</f>
        <v>523</v>
      </c>
      <c r="C334" s="173">
        <f>d!D219</f>
        <v>0</v>
      </c>
      <c r="D334" s="173">
        <f>d!E219</f>
        <v>77</v>
      </c>
      <c r="E334" s="173">
        <f>d!F219</f>
        <v>9390</v>
      </c>
      <c r="F334" s="173">
        <f>d!G219</f>
        <v>7999</v>
      </c>
      <c r="G334" s="173">
        <f>d!H219</f>
        <v>750</v>
      </c>
      <c r="H334" s="173">
        <f>d!I219</f>
        <v>122</v>
      </c>
      <c r="I334" s="173">
        <f>d!J219</f>
        <v>1187</v>
      </c>
      <c r="J334" s="173">
        <f>d!K219</f>
        <v>2438</v>
      </c>
      <c r="K334" s="173">
        <f>d!L219</f>
        <v>22486</v>
      </c>
      <c r="L334" s="165"/>
      <c r="M334" s="40">
        <f t="shared" si="37"/>
        <v>22486</v>
      </c>
    </row>
    <row r="335" spans="1:13" s="32" customFormat="1" ht="12.75">
      <c r="A335" s="40" t="s">
        <v>231</v>
      </c>
      <c r="B335" s="173">
        <f>d!C220</f>
        <v>21</v>
      </c>
      <c r="C335" s="173">
        <f>d!D220</f>
        <v>0</v>
      </c>
      <c r="D335" s="173">
        <f>d!E220</f>
        <v>4</v>
      </c>
      <c r="E335" s="173">
        <f>d!F220</f>
        <v>428</v>
      </c>
      <c r="F335" s="173">
        <f>d!G220</f>
        <v>371</v>
      </c>
      <c r="G335" s="173">
        <f>d!H220</f>
        <v>12</v>
      </c>
      <c r="H335" s="173">
        <f>d!I220</f>
        <v>24</v>
      </c>
      <c r="I335" s="173">
        <f>d!J220</f>
        <v>23</v>
      </c>
      <c r="J335" s="173">
        <f>d!K220</f>
        <v>148</v>
      </c>
      <c r="K335" s="173">
        <f>d!L220</f>
        <v>1031</v>
      </c>
      <c r="L335" s="165"/>
      <c r="M335" s="40">
        <f t="shared" si="37"/>
        <v>1031</v>
      </c>
    </row>
    <row r="336" spans="1:13" s="32" customFormat="1" ht="12.75">
      <c r="A336" s="40" t="s">
        <v>232</v>
      </c>
      <c r="B336" s="173">
        <f>d!C221</f>
        <v>41</v>
      </c>
      <c r="C336" s="173">
        <f>d!D221</f>
        <v>0</v>
      </c>
      <c r="D336" s="173">
        <f>d!E221</f>
        <v>13</v>
      </c>
      <c r="E336" s="173">
        <f>d!F221</f>
        <v>932</v>
      </c>
      <c r="F336" s="173">
        <f>d!G221</f>
        <v>725</v>
      </c>
      <c r="G336" s="173">
        <f>d!H221</f>
        <v>17</v>
      </c>
      <c r="H336" s="173">
        <f>d!I221</f>
        <v>6</v>
      </c>
      <c r="I336" s="173">
        <f>d!J221</f>
        <v>282</v>
      </c>
      <c r="J336" s="173">
        <f>d!K221</f>
        <v>412</v>
      </c>
      <c r="K336" s="173">
        <f>d!L221</f>
        <v>2428</v>
      </c>
      <c r="L336" s="165"/>
      <c r="M336" s="40">
        <f t="shared" si="37"/>
        <v>2428</v>
      </c>
    </row>
    <row r="337" spans="1:13" s="32" customFormat="1" ht="12.75">
      <c r="A337" s="40" t="s">
        <v>233</v>
      </c>
      <c r="B337" s="173">
        <f>SUM(B332:B336)</f>
        <v>887</v>
      </c>
      <c r="C337" s="173">
        <f aca="true" t="shared" si="38" ref="C337:K337">SUM(C332:C336)</f>
        <v>0</v>
      </c>
      <c r="D337" s="173">
        <f t="shared" si="38"/>
        <v>268</v>
      </c>
      <c r="E337" s="173">
        <f t="shared" si="38"/>
        <v>14578</v>
      </c>
      <c r="F337" s="173">
        <f t="shared" si="38"/>
        <v>13620</v>
      </c>
      <c r="G337" s="173">
        <f t="shared" si="38"/>
        <v>1285</v>
      </c>
      <c r="H337" s="173">
        <f t="shared" si="38"/>
        <v>363</v>
      </c>
      <c r="I337" s="173">
        <f t="shared" si="38"/>
        <v>1866</v>
      </c>
      <c r="J337" s="173">
        <f t="shared" si="38"/>
        <v>4334</v>
      </c>
      <c r="K337" s="173">
        <f t="shared" si="38"/>
        <v>37201</v>
      </c>
      <c r="L337" s="165"/>
      <c r="M337" s="40">
        <f t="shared" si="37"/>
        <v>37201</v>
      </c>
    </row>
    <row r="338" spans="1:13" s="32" customFormat="1" ht="12.75">
      <c r="A338" s="40" t="s">
        <v>234</v>
      </c>
      <c r="B338" s="173">
        <f>SUM(d!C222:d!C226)</f>
        <v>687</v>
      </c>
      <c r="C338" s="173">
        <f>SUM(d!D222:d!D226)</f>
        <v>0</v>
      </c>
      <c r="D338" s="173">
        <f>SUM(d!E222:d!E226)</f>
        <v>168</v>
      </c>
      <c r="E338" s="173">
        <f>SUM(d!F222:d!F226)</f>
        <v>9427</v>
      </c>
      <c r="F338" s="173">
        <f>SUM(d!G222:d!G226)</f>
        <v>8803</v>
      </c>
      <c r="G338" s="173">
        <f>SUM(d!H222:d!H226)</f>
        <v>1211</v>
      </c>
      <c r="H338" s="173">
        <f>SUM(d!I222:d!I226)</f>
        <v>231</v>
      </c>
      <c r="I338" s="173">
        <f>SUM(d!J222:d!J226)</f>
        <v>736</v>
      </c>
      <c r="J338" s="173">
        <f>SUM(d!K222:d!K226)</f>
        <v>1488</v>
      </c>
      <c r="K338" s="173">
        <f>SUM(d!L222:d!L226)</f>
        <v>22751</v>
      </c>
      <c r="L338" s="165"/>
      <c r="M338" s="40">
        <f t="shared" si="37"/>
        <v>22751</v>
      </c>
    </row>
    <row r="339" spans="1:13" s="32" customFormat="1" ht="12.75">
      <c r="A339" s="40" t="s">
        <v>235</v>
      </c>
      <c r="B339" s="166">
        <f>d!C216</f>
        <v>163</v>
      </c>
      <c r="C339" s="166">
        <f>d!D216</f>
        <v>0</v>
      </c>
      <c r="D339" s="166">
        <f>d!E216</f>
        <v>153</v>
      </c>
      <c r="E339" s="166">
        <f>d!F216</f>
        <v>2298</v>
      </c>
      <c r="F339" s="166">
        <f>d!G216</f>
        <v>2420</v>
      </c>
      <c r="G339" s="166">
        <f>d!H216</f>
        <v>252</v>
      </c>
      <c r="H339" s="166">
        <f>d!I216</f>
        <v>95</v>
      </c>
      <c r="I339" s="166">
        <f>d!J216</f>
        <v>90</v>
      </c>
      <c r="J339" s="166">
        <f>d!K216</f>
        <v>661</v>
      </c>
      <c r="K339" s="166">
        <f>d!L216</f>
        <v>6132</v>
      </c>
      <c r="L339" s="165"/>
      <c r="M339" s="40">
        <f t="shared" si="37"/>
        <v>6132</v>
      </c>
    </row>
    <row r="340" spans="1:13" s="32" customFormat="1" ht="12.75">
      <c r="A340" s="40" t="s">
        <v>236</v>
      </c>
      <c r="B340" s="173">
        <f>d!C227</f>
        <v>1737</v>
      </c>
      <c r="C340" s="173">
        <f>d!D227</f>
        <v>0</v>
      </c>
      <c r="D340" s="173">
        <f>d!E227</f>
        <v>589</v>
      </c>
      <c r="E340" s="173">
        <f>d!F227</f>
        <v>26303</v>
      </c>
      <c r="F340" s="173">
        <f>d!G227</f>
        <v>24843</v>
      </c>
      <c r="G340" s="173">
        <f>d!H227</f>
        <v>2748</v>
      </c>
      <c r="H340" s="173">
        <f>d!I227</f>
        <v>689</v>
      </c>
      <c r="I340" s="173">
        <f>d!J227</f>
        <v>2692</v>
      </c>
      <c r="J340" s="173">
        <f>d!K227</f>
        <v>6483</v>
      </c>
      <c r="K340" s="173">
        <f>d!L227</f>
        <v>66084</v>
      </c>
      <c r="L340" s="165"/>
      <c r="M340" s="40">
        <f t="shared" si="37"/>
        <v>66084</v>
      </c>
    </row>
    <row r="341" spans="1:11" s="32" customFormat="1" ht="12.75">
      <c r="A341" s="40"/>
      <c r="B341" s="40"/>
      <c r="C341" s="40"/>
      <c r="D341" s="40"/>
      <c r="E341" s="40"/>
      <c r="F341" s="40"/>
      <c r="G341" s="40"/>
      <c r="H341" s="40"/>
      <c r="I341" s="40"/>
      <c r="J341" s="40"/>
      <c r="K341" s="40"/>
    </row>
    <row r="342" spans="1:11" s="32" customFormat="1" ht="12.75">
      <c r="A342" s="40"/>
      <c r="B342" s="40"/>
      <c r="C342" s="40"/>
      <c r="D342" s="40"/>
      <c r="E342" s="40"/>
      <c r="F342" s="40"/>
      <c r="G342" s="40"/>
      <c r="H342" s="40"/>
      <c r="I342" s="40"/>
      <c r="J342" s="40"/>
      <c r="K342" s="40"/>
    </row>
    <row r="343" spans="1:11" s="32" customFormat="1" ht="12.75">
      <c r="A343" s="40"/>
      <c r="B343" s="40"/>
      <c r="C343" s="40"/>
      <c r="D343" s="40"/>
      <c r="E343" s="40"/>
      <c r="F343" s="40"/>
      <c r="G343" s="40"/>
      <c r="H343" s="40"/>
      <c r="I343" s="40"/>
      <c r="J343" s="40"/>
      <c r="K343" s="40"/>
    </row>
    <row r="344" spans="1:11" ht="12.75">
      <c r="A344" s="27" t="s">
        <v>240</v>
      </c>
      <c r="B344" s="1">
        <v>0</v>
      </c>
      <c r="C344" s="1">
        <v>0</v>
      </c>
      <c r="D344" s="1">
        <v>0</v>
      </c>
      <c r="E344" s="1">
        <v>0</v>
      </c>
      <c r="F344" s="1">
        <v>0</v>
      </c>
      <c r="G344" s="1">
        <v>0</v>
      </c>
      <c r="H344" s="1">
        <v>0</v>
      </c>
      <c r="I344" s="1">
        <v>0</v>
      </c>
      <c r="J344" s="1">
        <v>0</v>
      </c>
      <c r="K344" s="1">
        <v>0</v>
      </c>
    </row>
    <row r="345" spans="1:12" ht="12.75">
      <c r="A345" s="219">
        <v>38261</v>
      </c>
      <c r="B345" s="1">
        <v>0</v>
      </c>
      <c r="C345" s="1">
        <v>0</v>
      </c>
      <c r="D345" s="1">
        <v>0</v>
      </c>
      <c r="E345" s="1">
        <v>0</v>
      </c>
      <c r="F345" s="1">
        <v>0</v>
      </c>
      <c r="G345" s="1">
        <v>0</v>
      </c>
      <c r="H345" s="1">
        <v>0</v>
      </c>
      <c r="I345" s="1">
        <v>0</v>
      </c>
      <c r="J345" s="1">
        <v>0</v>
      </c>
      <c r="K345" s="1">
        <v>0</v>
      </c>
      <c r="L345" s="165"/>
    </row>
    <row r="346" spans="1:11" ht="12.75">
      <c r="A346" s="27" t="s">
        <v>241</v>
      </c>
      <c r="B346" s="1">
        <v>0</v>
      </c>
      <c r="C346" s="1">
        <v>0</v>
      </c>
      <c r="D346" s="1">
        <v>0</v>
      </c>
      <c r="E346" s="1">
        <v>0</v>
      </c>
      <c r="F346" s="1">
        <v>0</v>
      </c>
      <c r="G346" s="1">
        <v>0</v>
      </c>
      <c r="H346" s="1">
        <v>0</v>
      </c>
      <c r="I346" s="1">
        <v>0</v>
      </c>
      <c r="J346" s="1">
        <v>0</v>
      </c>
      <c r="K346" s="1">
        <v>0</v>
      </c>
    </row>
    <row r="347" spans="1:12" ht="12.75">
      <c r="A347" s="220">
        <v>38625</v>
      </c>
      <c r="B347" s="1">
        <v>0</v>
      </c>
      <c r="C347" s="1">
        <v>0</v>
      </c>
      <c r="D347" s="1">
        <v>0</v>
      </c>
      <c r="E347" s="1">
        <v>0</v>
      </c>
      <c r="F347" s="1">
        <v>0</v>
      </c>
      <c r="G347" s="1">
        <v>0</v>
      </c>
      <c r="H347" s="1">
        <v>0</v>
      </c>
      <c r="I347" s="1">
        <v>0</v>
      </c>
      <c r="J347" s="1">
        <v>0</v>
      </c>
      <c r="K347" s="1">
        <v>0</v>
      </c>
      <c r="L347" s="165"/>
    </row>
    <row r="348" spans="2:11" ht="12.75">
      <c r="B348" s="1">
        <v>0</v>
      </c>
      <c r="C348" s="1">
        <v>0</v>
      </c>
      <c r="D348" s="1">
        <v>0</v>
      </c>
      <c r="E348" s="1">
        <v>0</v>
      </c>
      <c r="F348" s="1">
        <v>0</v>
      </c>
      <c r="G348" s="1">
        <v>0</v>
      </c>
      <c r="H348" s="1">
        <v>0</v>
      </c>
      <c r="I348" s="1">
        <v>0</v>
      </c>
      <c r="J348" s="1">
        <v>0</v>
      </c>
      <c r="K348" s="1">
        <v>0</v>
      </c>
    </row>
  </sheetData>
  <printOptions gridLines="1"/>
  <pageMargins left="0.75" right="0.75" top="1" bottom="1" header="0.5" footer="0.5"/>
  <pageSetup horizontalDpi="300" verticalDpi="300" orientation="landscape" r:id="rId1"/>
  <headerFooter alignWithMargins="0">
    <oddHeader>&amp;C&amp;A</oddHeader>
    <oddFooter>&amp;CPage &amp;P</oddFooter>
  </headerFooter>
  <ignoredErrors>
    <ignoredError sqref="D11:K11 F117:K117 B22:K22 C74 C11 D117:E117 B98:C98 D98:K98 D74:K74 C72:K72 B72 B74 B99:C99 K99 D99:J99 B112:C112 D112:K112 B117:C117 M247:M248 M240:M244" formulaRange="1"/>
    <ignoredError sqref="K214 K297" formula="1"/>
  </ignoredErrors>
</worksheet>
</file>

<file path=xl/worksheets/sheet14.xml><?xml version="1.0" encoding="utf-8"?>
<worksheet xmlns="http://schemas.openxmlformats.org/spreadsheetml/2006/main" xmlns:r="http://schemas.openxmlformats.org/officeDocument/2006/relationships">
  <sheetPr codeName="Sheet20">
    <tabColor indexed="34"/>
  </sheetPr>
  <dimension ref="A2:N594"/>
  <sheetViews>
    <sheetView zoomScale="75" zoomScaleNormal="75" workbookViewId="0" topLeftCell="A557">
      <selection activeCell="A593" sqref="A593"/>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240</v>
      </c>
      <c r="B2" s="28" t="s">
        <v>378</v>
      </c>
      <c r="C2" s="28" t="s">
        <v>241</v>
      </c>
      <c r="D2" s="28" t="s">
        <v>379</v>
      </c>
    </row>
    <row r="3" ht="12.75">
      <c r="A3" t="s">
        <v>380</v>
      </c>
    </row>
    <row r="4" spans="1:8" ht="12.75">
      <c r="A4" t="s">
        <v>221</v>
      </c>
      <c r="B4" t="s">
        <v>381</v>
      </c>
      <c r="C4" t="s">
        <v>382</v>
      </c>
      <c r="D4" t="s">
        <v>383</v>
      </c>
      <c r="E4" t="s">
        <v>384</v>
      </c>
      <c r="F4" t="s">
        <v>385</v>
      </c>
      <c r="G4" t="s">
        <v>386</v>
      </c>
      <c r="H4" t="s">
        <v>387</v>
      </c>
    </row>
    <row r="5" spans="1:8" ht="12.75">
      <c r="A5">
        <v>688</v>
      </c>
      <c r="B5">
        <v>0</v>
      </c>
      <c r="C5">
        <v>1747</v>
      </c>
      <c r="D5">
        <v>1290</v>
      </c>
      <c r="E5">
        <v>403854</v>
      </c>
      <c r="F5">
        <v>15173</v>
      </c>
      <c r="G5">
        <v>11347</v>
      </c>
      <c r="H5">
        <v>434099</v>
      </c>
    </row>
    <row r="7" ht="12.75">
      <c r="A7" t="s">
        <v>388</v>
      </c>
    </row>
    <row r="8" spans="1:4" ht="12.75">
      <c r="A8" t="s">
        <v>389</v>
      </c>
      <c r="B8" t="s">
        <v>390</v>
      </c>
      <c r="C8" t="s">
        <v>391</v>
      </c>
      <c r="D8" t="s">
        <v>392</v>
      </c>
    </row>
    <row r="9" spans="1:4" ht="12.75">
      <c r="A9">
        <v>459712</v>
      </c>
      <c r="B9">
        <v>1052403</v>
      </c>
      <c r="C9">
        <v>200245</v>
      </c>
      <c r="D9">
        <v>1712360</v>
      </c>
    </row>
    <row r="11" ht="12.75">
      <c r="A11" t="s">
        <v>393</v>
      </c>
    </row>
    <row r="12" spans="1:6" ht="12.75">
      <c r="A12" t="s">
        <v>394</v>
      </c>
      <c r="B12" t="s">
        <v>395</v>
      </c>
      <c r="C12" t="s">
        <v>396</v>
      </c>
      <c r="D12" t="s">
        <v>397</v>
      </c>
      <c r="E12" t="s">
        <v>398</v>
      </c>
      <c r="F12" t="s">
        <v>399</v>
      </c>
    </row>
    <row r="13" spans="1:6" ht="12.75">
      <c r="A13">
        <v>650370</v>
      </c>
      <c r="B13">
        <v>476984</v>
      </c>
      <c r="C13">
        <v>28927314</v>
      </c>
      <c r="D13">
        <v>10460397</v>
      </c>
      <c r="E13">
        <v>141696</v>
      </c>
      <c r="F13">
        <v>40656761</v>
      </c>
    </row>
    <row r="15" ht="12.75">
      <c r="A15" t="s">
        <v>400</v>
      </c>
    </row>
    <row r="16" spans="1:8" ht="12.75">
      <c r="A16" t="s">
        <v>221</v>
      </c>
      <c r="B16" t="s">
        <v>381</v>
      </c>
      <c r="C16" t="s">
        <v>382</v>
      </c>
      <c r="D16" t="s">
        <v>383</v>
      </c>
      <c r="E16" t="s">
        <v>384</v>
      </c>
      <c r="F16" t="s">
        <v>385</v>
      </c>
      <c r="G16" t="s">
        <v>386</v>
      </c>
      <c r="H16" t="s">
        <v>401</v>
      </c>
    </row>
    <row r="17" spans="1:8" ht="12.75">
      <c r="A17">
        <v>4116</v>
      </c>
      <c r="B17">
        <v>0</v>
      </c>
      <c r="C17">
        <v>3595</v>
      </c>
      <c r="D17">
        <v>13742</v>
      </c>
      <c r="E17">
        <v>657102</v>
      </c>
      <c r="F17">
        <v>29953</v>
      </c>
      <c r="G17">
        <v>11347</v>
      </c>
      <c r="H17">
        <v>719855</v>
      </c>
    </row>
    <row r="19" ht="12.75">
      <c r="A19" t="s">
        <v>402</v>
      </c>
    </row>
    <row r="20" spans="1:8" ht="12.75">
      <c r="A20" t="s">
        <v>340</v>
      </c>
      <c r="B20" t="s">
        <v>372</v>
      </c>
      <c r="C20" t="s">
        <v>373</v>
      </c>
      <c r="D20" t="s">
        <v>374</v>
      </c>
      <c r="E20" t="s">
        <v>375</v>
      </c>
      <c r="F20" t="s">
        <v>376</v>
      </c>
      <c r="G20" t="s">
        <v>377</v>
      </c>
      <c r="H20" t="s">
        <v>403</v>
      </c>
    </row>
    <row r="21" spans="1:8" ht="12.75">
      <c r="A21">
        <v>3495</v>
      </c>
      <c r="B21">
        <v>8120</v>
      </c>
      <c r="C21">
        <v>11916</v>
      </c>
      <c r="D21">
        <v>732</v>
      </c>
      <c r="E21">
        <v>559</v>
      </c>
      <c r="F21">
        <v>9192</v>
      </c>
      <c r="G21">
        <v>6353</v>
      </c>
      <c r="H21">
        <v>40367</v>
      </c>
    </row>
    <row r="23" ht="12.75">
      <c r="A23" t="s">
        <v>404</v>
      </c>
    </row>
    <row r="24" spans="1:8" ht="12.75">
      <c r="A24" t="s">
        <v>340</v>
      </c>
      <c r="B24" t="s">
        <v>372</v>
      </c>
      <c r="C24" t="s">
        <v>373</v>
      </c>
      <c r="D24" t="s">
        <v>374</v>
      </c>
      <c r="E24" t="s">
        <v>375</v>
      </c>
      <c r="F24" t="s">
        <v>376</v>
      </c>
      <c r="G24" t="s">
        <v>377</v>
      </c>
      <c r="H24" t="s">
        <v>403</v>
      </c>
    </row>
    <row r="25" spans="1:8" ht="12.75">
      <c r="A25">
        <v>4959</v>
      </c>
      <c r="B25">
        <v>11926</v>
      </c>
      <c r="C25">
        <v>25838</v>
      </c>
      <c r="D25">
        <v>1203</v>
      </c>
      <c r="E25">
        <v>171</v>
      </c>
      <c r="F25">
        <v>19350</v>
      </c>
      <c r="G25">
        <v>17501</v>
      </c>
      <c r="H25">
        <v>80948</v>
      </c>
    </row>
    <row r="27" ht="12.75">
      <c r="A27" t="s">
        <v>405</v>
      </c>
    </row>
    <row r="28" spans="1:9" ht="12.75">
      <c r="A28" t="s">
        <v>406</v>
      </c>
      <c r="B28" t="s">
        <v>383</v>
      </c>
      <c r="C28" t="s">
        <v>407</v>
      </c>
      <c r="D28" t="s">
        <v>408</v>
      </c>
      <c r="E28" t="s">
        <v>384</v>
      </c>
      <c r="F28" t="s">
        <v>409</v>
      </c>
      <c r="G28" t="s">
        <v>410</v>
      </c>
      <c r="H28" t="s">
        <v>411</v>
      </c>
      <c r="I28" t="s">
        <v>412</v>
      </c>
    </row>
    <row r="29" spans="1:9" ht="12.75">
      <c r="A29">
        <v>48691</v>
      </c>
      <c r="B29">
        <v>831075</v>
      </c>
      <c r="C29">
        <v>25143921</v>
      </c>
      <c r="D29">
        <v>6753493</v>
      </c>
      <c r="E29">
        <v>4439995</v>
      </c>
      <c r="F29">
        <v>2838919</v>
      </c>
      <c r="G29">
        <v>476984</v>
      </c>
      <c r="H29">
        <v>34665</v>
      </c>
      <c r="I29">
        <v>40567743</v>
      </c>
    </row>
    <row r="31" ht="12.75">
      <c r="A31" t="s">
        <v>413</v>
      </c>
    </row>
    <row r="32" spans="1:8" ht="12.75">
      <c r="A32" t="s">
        <v>221</v>
      </c>
      <c r="B32" t="s">
        <v>381</v>
      </c>
      <c r="C32" t="s">
        <v>382</v>
      </c>
      <c r="D32" t="s">
        <v>383</v>
      </c>
      <c r="E32" t="s">
        <v>384</v>
      </c>
      <c r="F32" t="s">
        <v>385</v>
      </c>
      <c r="G32" t="s">
        <v>386</v>
      </c>
      <c r="H32" t="s">
        <v>387</v>
      </c>
    </row>
    <row r="33" spans="1:8" ht="12.75">
      <c r="A33">
        <v>688</v>
      </c>
      <c r="B33">
        <v>0</v>
      </c>
      <c r="C33">
        <v>1747</v>
      </c>
      <c r="D33">
        <v>1040</v>
      </c>
      <c r="E33">
        <v>189201</v>
      </c>
      <c r="F33">
        <v>11122</v>
      </c>
      <c r="G33">
        <v>9751</v>
      </c>
      <c r="H33">
        <v>213549</v>
      </c>
    </row>
    <row r="35" ht="12.75">
      <c r="A35" t="s">
        <v>414</v>
      </c>
    </row>
    <row r="36" spans="1:8" ht="12.75">
      <c r="A36" t="s">
        <v>221</v>
      </c>
      <c r="B36" t="s">
        <v>381</v>
      </c>
      <c r="C36" t="s">
        <v>382</v>
      </c>
      <c r="D36" t="s">
        <v>383</v>
      </c>
      <c r="E36" t="s">
        <v>384</v>
      </c>
      <c r="F36" t="s">
        <v>385</v>
      </c>
      <c r="G36" t="s">
        <v>386</v>
      </c>
      <c r="H36" t="s">
        <v>387</v>
      </c>
    </row>
    <row r="37" spans="1:8" ht="12.75">
      <c r="A37">
        <v>0</v>
      </c>
      <c r="B37">
        <v>0</v>
      </c>
      <c r="C37">
        <v>0</v>
      </c>
      <c r="D37">
        <v>250</v>
      </c>
      <c r="E37">
        <v>214653</v>
      </c>
      <c r="F37">
        <v>4051</v>
      </c>
      <c r="G37">
        <v>1596</v>
      </c>
      <c r="H37">
        <v>220550</v>
      </c>
    </row>
    <row r="39" ht="12.75">
      <c r="A39" t="s">
        <v>415</v>
      </c>
    </row>
    <row r="40" spans="1:8" ht="12.75">
      <c r="A40" t="s">
        <v>340</v>
      </c>
      <c r="B40" t="s">
        <v>372</v>
      </c>
      <c r="C40" t="s">
        <v>373</v>
      </c>
      <c r="D40" t="s">
        <v>374</v>
      </c>
      <c r="E40" t="s">
        <v>375</v>
      </c>
      <c r="F40" t="s">
        <v>376</v>
      </c>
      <c r="G40" t="s">
        <v>377</v>
      </c>
      <c r="H40" t="s">
        <v>403</v>
      </c>
    </row>
    <row r="41" spans="1:8" ht="12.75">
      <c r="A41">
        <v>2369</v>
      </c>
      <c r="B41">
        <v>5165</v>
      </c>
      <c r="C41">
        <v>6879</v>
      </c>
      <c r="D41">
        <v>469</v>
      </c>
      <c r="E41">
        <v>444</v>
      </c>
      <c r="F41">
        <v>5346</v>
      </c>
      <c r="G41">
        <v>2724</v>
      </c>
      <c r="H41">
        <v>23396</v>
      </c>
    </row>
    <row r="43" ht="12.75">
      <c r="A43" t="s">
        <v>416</v>
      </c>
    </row>
    <row r="44" spans="1:8" ht="12.75">
      <c r="A44" t="s">
        <v>340</v>
      </c>
      <c r="B44" t="s">
        <v>372</v>
      </c>
      <c r="C44" t="s">
        <v>373</v>
      </c>
      <c r="D44" t="s">
        <v>374</v>
      </c>
      <c r="E44" t="s">
        <v>375</v>
      </c>
      <c r="F44" t="s">
        <v>376</v>
      </c>
      <c r="G44" t="s">
        <v>377</v>
      </c>
      <c r="H44" t="s">
        <v>403</v>
      </c>
    </row>
    <row r="45" spans="1:8" ht="12.75">
      <c r="A45">
        <v>1181</v>
      </c>
      <c r="B45">
        <v>3050</v>
      </c>
      <c r="C45">
        <v>5157</v>
      </c>
      <c r="D45">
        <v>263</v>
      </c>
      <c r="E45">
        <v>115</v>
      </c>
      <c r="F45">
        <v>3846</v>
      </c>
      <c r="G45">
        <v>3716</v>
      </c>
      <c r="H45">
        <v>17328</v>
      </c>
    </row>
    <row r="47" ht="12.75">
      <c r="A47" t="s">
        <v>417</v>
      </c>
    </row>
    <row r="48" spans="1:11" ht="12.75">
      <c r="A48" t="s">
        <v>181</v>
      </c>
      <c r="B48" t="s">
        <v>418</v>
      </c>
      <c r="C48" t="s">
        <v>419</v>
      </c>
      <c r="D48" t="s">
        <v>420</v>
      </c>
      <c r="E48" t="s">
        <v>421</v>
      </c>
      <c r="F48" t="s">
        <v>422</v>
      </c>
      <c r="G48" t="s">
        <v>423</v>
      </c>
      <c r="H48" t="s">
        <v>424</v>
      </c>
      <c r="I48" t="s">
        <v>425</v>
      </c>
      <c r="J48" t="s">
        <v>426</v>
      </c>
      <c r="K48" t="s">
        <v>427</v>
      </c>
    </row>
    <row r="49" spans="1:11" ht="12.75">
      <c r="A49">
        <v>11392</v>
      </c>
      <c r="B49">
        <v>67434</v>
      </c>
      <c r="C49">
        <v>0</v>
      </c>
      <c r="D49">
        <v>595396</v>
      </c>
      <c r="E49">
        <v>623381</v>
      </c>
      <c r="F49">
        <v>35713</v>
      </c>
      <c r="G49">
        <v>263589</v>
      </c>
      <c r="H49">
        <v>12447</v>
      </c>
      <c r="I49">
        <v>8642</v>
      </c>
      <c r="J49">
        <v>94366</v>
      </c>
      <c r="K49">
        <v>1712360</v>
      </c>
    </row>
    <row r="51" ht="12.75">
      <c r="A51" t="s">
        <v>428</v>
      </c>
    </row>
    <row r="52" spans="1:11" ht="12.75">
      <c r="A52" t="s">
        <v>181</v>
      </c>
      <c r="B52" t="s">
        <v>418</v>
      </c>
      <c r="C52" t="s">
        <v>419</v>
      </c>
      <c r="D52" t="s">
        <v>420</v>
      </c>
      <c r="E52" t="s">
        <v>421</v>
      </c>
      <c r="F52" t="s">
        <v>422</v>
      </c>
      <c r="G52" t="s">
        <v>423</v>
      </c>
      <c r="H52" t="s">
        <v>424</v>
      </c>
      <c r="I52" t="s">
        <v>425</v>
      </c>
      <c r="J52" t="s">
        <v>426</v>
      </c>
      <c r="K52" t="s">
        <v>429</v>
      </c>
    </row>
    <row r="53" spans="1:11" ht="12.75">
      <c r="A53">
        <v>119701</v>
      </c>
      <c r="B53">
        <v>21477146</v>
      </c>
      <c r="C53">
        <v>0</v>
      </c>
      <c r="D53">
        <v>6789523</v>
      </c>
      <c r="E53">
        <v>6157174</v>
      </c>
      <c r="F53">
        <v>592373</v>
      </c>
      <c r="G53">
        <v>4405741</v>
      </c>
      <c r="H53">
        <v>504459</v>
      </c>
      <c r="I53">
        <v>555751</v>
      </c>
      <c r="J53">
        <v>54893</v>
      </c>
      <c r="K53">
        <v>40656761</v>
      </c>
    </row>
    <row r="55" ht="12.75">
      <c r="A55" t="s">
        <v>430</v>
      </c>
    </row>
    <row r="56" spans="1:11" ht="12.75">
      <c r="A56" t="s">
        <v>181</v>
      </c>
      <c r="B56" t="s">
        <v>418</v>
      </c>
      <c r="C56" t="s">
        <v>419</v>
      </c>
      <c r="D56" t="s">
        <v>420</v>
      </c>
      <c r="E56" t="s">
        <v>421</v>
      </c>
      <c r="F56" t="s">
        <v>422</v>
      </c>
      <c r="G56" t="s">
        <v>423</v>
      </c>
      <c r="H56" t="s">
        <v>424</v>
      </c>
      <c r="I56" t="s">
        <v>425</v>
      </c>
      <c r="J56" t="s">
        <v>426</v>
      </c>
      <c r="K56" t="s">
        <v>431</v>
      </c>
    </row>
    <row r="57" spans="1:11" ht="12.75">
      <c r="A57">
        <v>472</v>
      </c>
      <c r="B57">
        <v>4397</v>
      </c>
      <c r="C57">
        <v>4</v>
      </c>
      <c r="D57">
        <v>14708</v>
      </c>
      <c r="E57">
        <v>7141</v>
      </c>
      <c r="F57">
        <v>2290</v>
      </c>
      <c r="G57">
        <v>1734</v>
      </c>
      <c r="H57">
        <v>469</v>
      </c>
      <c r="I57">
        <v>238</v>
      </c>
      <c r="J57">
        <v>8914</v>
      </c>
      <c r="K57">
        <v>40367</v>
      </c>
    </row>
    <row r="58" ht="12.75">
      <c r="A58" t="s">
        <v>432</v>
      </c>
    </row>
    <row r="59" spans="1:4" s="28" customFormat="1" ht="12.75">
      <c r="A59" s="28" t="s">
        <v>240</v>
      </c>
      <c r="B59" s="28" t="s">
        <v>433</v>
      </c>
      <c r="C59" s="28" t="s">
        <v>241</v>
      </c>
      <c r="D59" s="28" t="s">
        <v>434</v>
      </c>
    </row>
    <row r="60" ht="12.75">
      <c r="A60" t="s">
        <v>380</v>
      </c>
    </row>
    <row r="61" spans="1:8" ht="12.75">
      <c r="A61" t="s">
        <v>221</v>
      </c>
      <c r="B61" t="s">
        <v>381</v>
      </c>
      <c r="C61" t="s">
        <v>382</v>
      </c>
      <c r="D61" t="s">
        <v>383</v>
      </c>
      <c r="E61" t="s">
        <v>384</v>
      </c>
      <c r="F61" t="s">
        <v>385</v>
      </c>
      <c r="G61" t="s">
        <v>386</v>
      </c>
      <c r="H61" t="s">
        <v>387</v>
      </c>
    </row>
    <row r="62" spans="1:8" ht="12.75">
      <c r="A62">
        <v>654</v>
      </c>
      <c r="B62">
        <v>0</v>
      </c>
      <c r="C62">
        <v>4850</v>
      </c>
      <c r="D62">
        <v>686</v>
      </c>
      <c r="E62">
        <v>716952</v>
      </c>
      <c r="F62">
        <v>8988</v>
      </c>
      <c r="G62">
        <v>11791</v>
      </c>
      <c r="H62">
        <v>743921</v>
      </c>
    </row>
    <row r="64" ht="12.75">
      <c r="A64" t="s">
        <v>388</v>
      </c>
    </row>
    <row r="65" spans="1:4" ht="12.75">
      <c r="A65" t="s">
        <v>389</v>
      </c>
      <c r="B65" t="s">
        <v>390</v>
      </c>
      <c r="C65" t="s">
        <v>391</v>
      </c>
      <c r="D65" t="s">
        <v>392</v>
      </c>
    </row>
    <row r="66" spans="1:4" ht="12.75">
      <c r="A66">
        <v>781003</v>
      </c>
      <c r="B66">
        <v>1940910</v>
      </c>
      <c r="C66">
        <v>625125</v>
      </c>
      <c r="D66">
        <v>3347038</v>
      </c>
    </row>
    <row r="68" ht="12.75">
      <c r="A68" t="s">
        <v>393</v>
      </c>
    </row>
    <row r="69" spans="1:6" ht="12.75">
      <c r="A69" t="s">
        <v>394</v>
      </c>
      <c r="B69" t="s">
        <v>395</v>
      </c>
      <c r="C69" t="s">
        <v>396</v>
      </c>
      <c r="D69" t="s">
        <v>397</v>
      </c>
      <c r="E69" t="s">
        <v>398</v>
      </c>
      <c r="F69" t="s">
        <v>399</v>
      </c>
    </row>
    <row r="70" spans="1:6" ht="12.75">
      <c r="A70">
        <v>2392177</v>
      </c>
      <c r="B70">
        <v>1112274</v>
      </c>
      <c r="C70">
        <v>25472613</v>
      </c>
      <c r="D70">
        <v>15227757</v>
      </c>
      <c r="E70">
        <v>201268</v>
      </c>
      <c r="F70">
        <v>44406089</v>
      </c>
    </row>
    <row r="72" ht="12.75">
      <c r="A72" t="s">
        <v>400</v>
      </c>
    </row>
    <row r="73" spans="1:8" ht="12.75">
      <c r="A73" t="s">
        <v>221</v>
      </c>
      <c r="B73" t="s">
        <v>381</v>
      </c>
      <c r="C73" t="s">
        <v>382</v>
      </c>
      <c r="D73" t="s">
        <v>383</v>
      </c>
      <c r="E73" t="s">
        <v>384</v>
      </c>
      <c r="F73" t="s">
        <v>385</v>
      </c>
      <c r="G73" t="s">
        <v>386</v>
      </c>
      <c r="H73" t="s">
        <v>401</v>
      </c>
    </row>
    <row r="74" spans="1:8" ht="12.75">
      <c r="A74">
        <v>4083</v>
      </c>
      <c r="B74">
        <v>0</v>
      </c>
      <c r="C74">
        <v>13383</v>
      </c>
      <c r="D74">
        <v>6029</v>
      </c>
      <c r="E74">
        <v>1222483</v>
      </c>
      <c r="F74">
        <v>27061</v>
      </c>
      <c r="G74">
        <v>11791</v>
      </c>
      <c r="H74">
        <v>1284830</v>
      </c>
    </row>
    <row r="76" ht="12.75">
      <c r="A76" t="s">
        <v>402</v>
      </c>
    </row>
    <row r="77" spans="1:8" ht="12.75">
      <c r="A77" t="s">
        <v>340</v>
      </c>
      <c r="B77" t="s">
        <v>372</v>
      </c>
      <c r="C77" t="s">
        <v>373</v>
      </c>
      <c r="D77" t="s">
        <v>374</v>
      </c>
      <c r="E77" t="s">
        <v>375</v>
      </c>
      <c r="F77" t="s">
        <v>376</v>
      </c>
      <c r="G77" t="s">
        <v>377</v>
      </c>
      <c r="H77" t="s">
        <v>403</v>
      </c>
    </row>
    <row r="78" spans="1:8" ht="12.75">
      <c r="A78">
        <v>6306</v>
      </c>
      <c r="B78">
        <v>14020</v>
      </c>
      <c r="C78">
        <v>36403</v>
      </c>
      <c r="D78">
        <v>1182</v>
      </c>
      <c r="E78">
        <v>742</v>
      </c>
      <c r="F78">
        <v>26409</v>
      </c>
      <c r="G78">
        <v>19355</v>
      </c>
      <c r="H78">
        <v>104417</v>
      </c>
    </row>
    <row r="80" ht="12.75">
      <c r="A80" t="s">
        <v>404</v>
      </c>
    </row>
    <row r="81" spans="1:8" ht="12.75">
      <c r="A81" t="s">
        <v>340</v>
      </c>
      <c r="B81" t="s">
        <v>372</v>
      </c>
      <c r="C81" t="s">
        <v>373</v>
      </c>
      <c r="D81" t="s">
        <v>374</v>
      </c>
      <c r="E81" t="s">
        <v>375</v>
      </c>
      <c r="F81" t="s">
        <v>376</v>
      </c>
      <c r="G81" t="s">
        <v>377</v>
      </c>
      <c r="H81" t="s">
        <v>403</v>
      </c>
    </row>
    <row r="82" spans="1:8" ht="12.75">
      <c r="A82">
        <v>8269</v>
      </c>
      <c r="B82">
        <v>14729</v>
      </c>
      <c r="C82">
        <v>43668</v>
      </c>
      <c r="D82">
        <v>1486</v>
      </c>
      <c r="E82">
        <v>16</v>
      </c>
      <c r="F82">
        <v>24553</v>
      </c>
      <c r="G82">
        <v>25936</v>
      </c>
      <c r="H82">
        <v>118657</v>
      </c>
    </row>
    <row r="84" ht="12.75">
      <c r="A84" t="s">
        <v>405</v>
      </c>
    </row>
    <row r="85" spans="1:9" ht="12.75">
      <c r="A85" t="s">
        <v>406</v>
      </c>
      <c r="B85" t="s">
        <v>383</v>
      </c>
      <c r="C85" t="s">
        <v>407</v>
      </c>
      <c r="D85" t="s">
        <v>408</v>
      </c>
      <c r="E85" t="s">
        <v>384</v>
      </c>
      <c r="F85" t="s">
        <v>409</v>
      </c>
      <c r="G85" t="s">
        <v>410</v>
      </c>
      <c r="H85" t="s">
        <v>411</v>
      </c>
      <c r="I85" t="s">
        <v>412</v>
      </c>
    </row>
    <row r="86" spans="1:9" ht="12.75">
      <c r="A86">
        <v>27875</v>
      </c>
      <c r="B86">
        <v>584735</v>
      </c>
      <c r="C86">
        <v>23516776</v>
      </c>
      <c r="D86">
        <v>13494082</v>
      </c>
      <c r="E86">
        <v>3942569</v>
      </c>
      <c r="F86">
        <v>1777898</v>
      </c>
      <c r="G86">
        <v>1112274</v>
      </c>
      <c r="H86">
        <v>170389</v>
      </c>
      <c r="I86">
        <v>44626598</v>
      </c>
    </row>
    <row r="88" ht="12.75">
      <c r="A88" t="s">
        <v>413</v>
      </c>
    </row>
    <row r="89" spans="1:8" ht="12.75">
      <c r="A89" t="s">
        <v>221</v>
      </c>
      <c r="B89" t="s">
        <v>381</v>
      </c>
      <c r="C89" t="s">
        <v>382</v>
      </c>
      <c r="D89" t="s">
        <v>383</v>
      </c>
      <c r="E89" t="s">
        <v>384</v>
      </c>
      <c r="F89" t="s">
        <v>385</v>
      </c>
      <c r="G89" t="s">
        <v>386</v>
      </c>
      <c r="H89" t="s">
        <v>387</v>
      </c>
    </row>
    <row r="90" spans="1:8" ht="12.75">
      <c r="A90">
        <v>654</v>
      </c>
      <c r="B90">
        <v>0</v>
      </c>
      <c r="C90">
        <v>4850</v>
      </c>
      <c r="D90">
        <v>634</v>
      </c>
      <c r="E90">
        <v>433811</v>
      </c>
      <c r="F90">
        <v>6307</v>
      </c>
      <c r="G90">
        <v>10097</v>
      </c>
      <c r="H90">
        <v>456353</v>
      </c>
    </row>
    <row r="92" ht="12.75">
      <c r="A92" t="s">
        <v>414</v>
      </c>
    </row>
    <row r="93" spans="1:8" ht="12.75">
      <c r="A93" t="s">
        <v>221</v>
      </c>
      <c r="B93" t="s">
        <v>381</v>
      </c>
      <c r="C93" t="s">
        <v>382</v>
      </c>
      <c r="D93" t="s">
        <v>383</v>
      </c>
      <c r="E93" t="s">
        <v>384</v>
      </c>
      <c r="F93" t="s">
        <v>385</v>
      </c>
      <c r="G93" t="s">
        <v>386</v>
      </c>
      <c r="H93" t="s">
        <v>387</v>
      </c>
    </row>
    <row r="94" spans="1:8" ht="12.75">
      <c r="A94">
        <v>0</v>
      </c>
      <c r="B94">
        <v>0</v>
      </c>
      <c r="C94">
        <v>0</v>
      </c>
      <c r="D94">
        <v>52</v>
      </c>
      <c r="E94">
        <v>283141</v>
      </c>
      <c r="F94">
        <v>2681</v>
      </c>
      <c r="G94">
        <v>1694</v>
      </c>
      <c r="H94">
        <v>287568</v>
      </c>
    </row>
    <row r="96" ht="12.75">
      <c r="A96" t="s">
        <v>415</v>
      </c>
    </row>
    <row r="97" spans="1:8" ht="12.75">
      <c r="A97" t="s">
        <v>340</v>
      </c>
      <c r="B97" t="s">
        <v>372</v>
      </c>
      <c r="C97" t="s">
        <v>373</v>
      </c>
      <c r="D97" t="s">
        <v>374</v>
      </c>
      <c r="E97" t="s">
        <v>375</v>
      </c>
      <c r="F97" t="s">
        <v>376</v>
      </c>
      <c r="G97" t="s">
        <v>377</v>
      </c>
      <c r="H97" t="s">
        <v>403</v>
      </c>
    </row>
    <row r="98" spans="1:8" ht="12.75">
      <c r="A98">
        <v>3252</v>
      </c>
      <c r="B98">
        <v>3983</v>
      </c>
      <c r="C98">
        <v>10033</v>
      </c>
      <c r="D98">
        <v>409</v>
      </c>
      <c r="E98">
        <v>346</v>
      </c>
      <c r="F98">
        <v>8787</v>
      </c>
      <c r="G98">
        <v>1497</v>
      </c>
      <c r="H98">
        <v>28307</v>
      </c>
    </row>
    <row r="100" ht="12.75">
      <c r="A100" t="s">
        <v>416</v>
      </c>
    </row>
    <row r="101" spans="1:8" ht="12.75">
      <c r="A101" t="s">
        <v>340</v>
      </c>
      <c r="B101" t="s">
        <v>372</v>
      </c>
      <c r="C101" t="s">
        <v>373</v>
      </c>
      <c r="D101" t="s">
        <v>374</v>
      </c>
      <c r="E101" t="s">
        <v>375</v>
      </c>
      <c r="F101" t="s">
        <v>376</v>
      </c>
      <c r="G101" t="s">
        <v>377</v>
      </c>
      <c r="H101" t="s">
        <v>403</v>
      </c>
    </row>
    <row r="102" spans="1:8" ht="12.75">
      <c r="A102">
        <v>3147</v>
      </c>
      <c r="B102">
        <v>10349</v>
      </c>
      <c r="C102">
        <v>26832</v>
      </c>
      <c r="D102">
        <v>798</v>
      </c>
      <c r="E102">
        <v>396</v>
      </c>
      <c r="F102">
        <v>18096</v>
      </c>
      <c r="G102">
        <v>18222</v>
      </c>
      <c r="H102">
        <v>77840</v>
      </c>
    </row>
    <row r="104" ht="12.75">
      <c r="A104" t="s">
        <v>417</v>
      </c>
    </row>
    <row r="105" spans="1:11" ht="12.75">
      <c r="A105" t="s">
        <v>181</v>
      </c>
      <c r="B105" t="s">
        <v>418</v>
      </c>
      <c r="C105" t="s">
        <v>419</v>
      </c>
      <c r="D105" t="s">
        <v>420</v>
      </c>
      <c r="E105" t="s">
        <v>421</v>
      </c>
      <c r="F105" t="s">
        <v>422</v>
      </c>
      <c r="G105" t="s">
        <v>423</v>
      </c>
      <c r="H105" t="s">
        <v>424</v>
      </c>
      <c r="I105" t="s">
        <v>425</v>
      </c>
      <c r="J105" t="s">
        <v>426</v>
      </c>
      <c r="K105" t="s">
        <v>427</v>
      </c>
    </row>
    <row r="106" spans="1:11" ht="12.75">
      <c r="A106">
        <v>23011</v>
      </c>
      <c r="B106">
        <v>110177</v>
      </c>
      <c r="C106">
        <v>261557</v>
      </c>
      <c r="D106">
        <v>1410044</v>
      </c>
      <c r="E106">
        <v>937416</v>
      </c>
      <c r="F106">
        <v>124702</v>
      </c>
      <c r="G106">
        <v>279231</v>
      </c>
      <c r="H106">
        <v>26248</v>
      </c>
      <c r="I106">
        <v>39834</v>
      </c>
      <c r="J106">
        <v>134818</v>
      </c>
      <c r="K106">
        <v>3347038</v>
      </c>
    </row>
    <row r="108" ht="12.75">
      <c r="A108" t="s">
        <v>428</v>
      </c>
    </row>
    <row r="109" spans="1:11" ht="12.75">
      <c r="A109" t="s">
        <v>181</v>
      </c>
      <c r="B109" t="s">
        <v>418</v>
      </c>
      <c r="C109" t="s">
        <v>419</v>
      </c>
      <c r="D109" t="s">
        <v>420</v>
      </c>
      <c r="E109" t="s">
        <v>421</v>
      </c>
      <c r="F109" t="s">
        <v>422</v>
      </c>
      <c r="G109" t="s">
        <v>423</v>
      </c>
      <c r="H109" t="s">
        <v>424</v>
      </c>
      <c r="I109" t="s">
        <v>425</v>
      </c>
      <c r="J109" t="s">
        <v>426</v>
      </c>
      <c r="K109" t="s">
        <v>429</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430</v>
      </c>
    </row>
    <row r="113" spans="1:11" ht="12.75">
      <c r="A113" t="s">
        <v>181</v>
      </c>
      <c r="B113" t="s">
        <v>418</v>
      </c>
      <c r="C113" t="s">
        <v>419</v>
      </c>
      <c r="D113" t="s">
        <v>420</v>
      </c>
      <c r="E113" t="s">
        <v>421</v>
      </c>
      <c r="F113" t="s">
        <v>422</v>
      </c>
      <c r="G113" t="s">
        <v>423</v>
      </c>
      <c r="H113" t="s">
        <v>424</v>
      </c>
      <c r="I113" t="s">
        <v>425</v>
      </c>
      <c r="J113" t="s">
        <v>426</v>
      </c>
      <c r="K113" t="s">
        <v>431</v>
      </c>
    </row>
    <row r="114" spans="1:11" ht="12.75">
      <c r="A114">
        <v>470</v>
      </c>
      <c r="B114">
        <v>7670</v>
      </c>
      <c r="C114">
        <v>234</v>
      </c>
      <c r="D114">
        <v>54132</v>
      </c>
      <c r="E114">
        <v>16059</v>
      </c>
      <c r="F114">
        <v>13945</v>
      </c>
      <c r="G114">
        <v>291</v>
      </c>
      <c r="H114">
        <v>707</v>
      </c>
      <c r="I114">
        <v>403</v>
      </c>
      <c r="J114">
        <v>10506</v>
      </c>
      <c r="K114">
        <v>104417</v>
      </c>
    </row>
    <row r="115" ht="12.75">
      <c r="A115" t="s">
        <v>432</v>
      </c>
    </row>
    <row r="116" spans="1:4" s="28" customFormat="1" ht="12.75">
      <c r="A116" s="28" t="s">
        <v>240</v>
      </c>
      <c r="B116" s="28" t="s">
        <v>435</v>
      </c>
      <c r="C116" s="28" t="s">
        <v>241</v>
      </c>
      <c r="D116" s="28" t="s">
        <v>436</v>
      </c>
    </row>
    <row r="117" ht="12.75">
      <c r="A117" t="s">
        <v>380</v>
      </c>
    </row>
    <row r="118" spans="1:8" ht="12.75">
      <c r="A118" t="s">
        <v>221</v>
      </c>
      <c r="B118" t="s">
        <v>381</v>
      </c>
      <c r="C118" t="s">
        <v>382</v>
      </c>
      <c r="D118" t="s">
        <v>383</v>
      </c>
      <c r="E118" t="s">
        <v>384</v>
      </c>
      <c r="F118" t="s">
        <v>385</v>
      </c>
      <c r="G118" t="s">
        <v>386</v>
      </c>
      <c r="H118" t="s">
        <v>387</v>
      </c>
    </row>
    <row r="119" spans="1:8" ht="12.75">
      <c r="A119">
        <v>482</v>
      </c>
      <c r="B119">
        <v>0</v>
      </c>
      <c r="C119">
        <v>7534</v>
      </c>
      <c r="D119">
        <v>364</v>
      </c>
      <c r="E119">
        <v>1017599</v>
      </c>
      <c r="F119">
        <v>10175</v>
      </c>
      <c r="G119">
        <v>12865</v>
      </c>
      <c r="H119">
        <v>1049019</v>
      </c>
    </row>
    <row r="121" ht="12.75">
      <c r="A121" t="s">
        <v>388</v>
      </c>
    </row>
    <row r="122" spans="1:4" ht="12.75">
      <c r="A122" t="s">
        <v>389</v>
      </c>
      <c r="B122" t="s">
        <v>390</v>
      </c>
      <c r="C122" t="s">
        <v>391</v>
      </c>
      <c r="D122" t="s">
        <v>392</v>
      </c>
    </row>
    <row r="123" spans="1:4" ht="12.75">
      <c r="A123">
        <v>1847011</v>
      </c>
      <c r="B123">
        <v>1940271</v>
      </c>
      <c r="C123">
        <v>724071</v>
      </c>
      <c r="D123">
        <v>4511353</v>
      </c>
    </row>
    <row r="125" ht="12.75">
      <c r="A125" t="s">
        <v>393</v>
      </c>
    </row>
    <row r="126" spans="1:6" ht="12.75">
      <c r="A126" t="s">
        <v>394</v>
      </c>
      <c r="B126" t="s">
        <v>395</v>
      </c>
      <c r="C126" t="s">
        <v>396</v>
      </c>
      <c r="D126" t="s">
        <v>397</v>
      </c>
      <c r="E126" t="s">
        <v>398</v>
      </c>
      <c r="F126" t="s">
        <v>399</v>
      </c>
    </row>
    <row r="127" spans="1:6" ht="12.75">
      <c r="A127">
        <v>3840608</v>
      </c>
      <c r="B127">
        <v>1658031</v>
      </c>
      <c r="C127">
        <v>36969501</v>
      </c>
      <c r="D127">
        <v>26032267</v>
      </c>
      <c r="E127">
        <v>818940</v>
      </c>
      <c r="F127">
        <v>69412062</v>
      </c>
    </row>
    <row r="129" ht="12.75">
      <c r="A129" t="s">
        <v>400</v>
      </c>
    </row>
    <row r="130" spans="1:8" ht="12.75">
      <c r="A130" t="s">
        <v>221</v>
      </c>
      <c r="B130" t="s">
        <v>381</v>
      </c>
      <c r="C130" t="s">
        <v>382</v>
      </c>
      <c r="D130" t="s">
        <v>383</v>
      </c>
      <c r="E130" t="s">
        <v>384</v>
      </c>
      <c r="F130" t="s">
        <v>385</v>
      </c>
      <c r="G130" t="s">
        <v>386</v>
      </c>
      <c r="H130" t="s">
        <v>401</v>
      </c>
    </row>
    <row r="131" spans="1:8" ht="12.75">
      <c r="A131">
        <v>3421</v>
      </c>
      <c r="B131">
        <v>0</v>
      </c>
      <c r="C131">
        <v>59226</v>
      </c>
      <c r="D131">
        <v>1591</v>
      </c>
      <c r="E131">
        <v>1804503</v>
      </c>
      <c r="F131">
        <v>32075</v>
      </c>
      <c r="G131">
        <v>12865</v>
      </c>
      <c r="H131">
        <v>1913681</v>
      </c>
    </row>
    <row r="133" ht="12.75">
      <c r="A133" t="s">
        <v>402</v>
      </c>
    </row>
    <row r="134" spans="1:8" ht="12.75">
      <c r="A134" t="s">
        <v>340</v>
      </c>
      <c r="B134" t="s">
        <v>372</v>
      </c>
      <c r="C134" t="s">
        <v>373</v>
      </c>
      <c r="D134" t="s">
        <v>374</v>
      </c>
      <c r="E134" t="s">
        <v>375</v>
      </c>
      <c r="F134" t="s">
        <v>376</v>
      </c>
      <c r="G134" t="s">
        <v>377</v>
      </c>
      <c r="H134" t="s">
        <v>403</v>
      </c>
    </row>
    <row r="135" spans="1:8" ht="12.75">
      <c r="A135">
        <v>7808</v>
      </c>
      <c r="B135">
        <v>15966</v>
      </c>
      <c r="C135">
        <v>52658</v>
      </c>
      <c r="D135">
        <v>1440</v>
      </c>
      <c r="E135">
        <v>923</v>
      </c>
      <c r="F135">
        <v>45646</v>
      </c>
      <c r="G135">
        <v>25342</v>
      </c>
      <c r="H135">
        <v>149783</v>
      </c>
    </row>
    <row r="137" ht="12.75">
      <c r="A137" t="s">
        <v>404</v>
      </c>
    </row>
    <row r="138" spans="1:8" ht="12.75">
      <c r="A138" t="s">
        <v>340</v>
      </c>
      <c r="B138" t="s">
        <v>372</v>
      </c>
      <c r="C138" t="s">
        <v>373</v>
      </c>
      <c r="D138" t="s">
        <v>374</v>
      </c>
      <c r="E138" t="s">
        <v>375</v>
      </c>
      <c r="F138" t="s">
        <v>376</v>
      </c>
      <c r="G138" t="s">
        <v>377</v>
      </c>
      <c r="H138" t="s">
        <v>403</v>
      </c>
    </row>
    <row r="139" spans="1:8" ht="12.75">
      <c r="A139">
        <v>11233</v>
      </c>
      <c r="B139">
        <v>19009</v>
      </c>
      <c r="C139">
        <v>65731</v>
      </c>
      <c r="D139">
        <v>1870</v>
      </c>
      <c r="E139">
        <v>3</v>
      </c>
      <c r="F139">
        <v>32823</v>
      </c>
      <c r="G139">
        <v>34867</v>
      </c>
      <c r="H139">
        <v>165536</v>
      </c>
    </row>
    <row r="141" ht="12.75">
      <c r="A141" t="s">
        <v>405</v>
      </c>
    </row>
    <row r="142" spans="1:9" ht="12.75">
      <c r="A142" t="s">
        <v>406</v>
      </c>
      <c r="B142" t="s">
        <v>383</v>
      </c>
      <c r="C142" t="s">
        <v>407</v>
      </c>
      <c r="D142" t="s">
        <v>408</v>
      </c>
      <c r="E142" t="s">
        <v>384</v>
      </c>
      <c r="F142" t="s">
        <v>409</v>
      </c>
      <c r="G142" t="s">
        <v>410</v>
      </c>
      <c r="H142" t="s">
        <v>411</v>
      </c>
      <c r="I142" t="s">
        <v>412</v>
      </c>
    </row>
    <row r="143" spans="1:9" ht="12.75">
      <c r="A143">
        <v>3066</v>
      </c>
      <c r="B143">
        <v>44385</v>
      </c>
      <c r="C143">
        <v>29154671</v>
      </c>
      <c r="D143">
        <v>24967467</v>
      </c>
      <c r="E143">
        <v>6808802</v>
      </c>
      <c r="F143">
        <v>6428779</v>
      </c>
      <c r="G143">
        <v>1658031</v>
      </c>
      <c r="H143">
        <v>355457</v>
      </c>
      <c r="I143">
        <v>69420658</v>
      </c>
    </row>
    <row r="145" ht="12.75">
      <c r="A145" t="s">
        <v>413</v>
      </c>
    </row>
    <row r="146" spans="1:8" ht="12.75">
      <c r="A146" t="s">
        <v>221</v>
      </c>
      <c r="B146" t="s">
        <v>381</v>
      </c>
      <c r="C146" t="s">
        <v>382</v>
      </c>
      <c r="D146" t="s">
        <v>383</v>
      </c>
      <c r="E146" t="s">
        <v>384</v>
      </c>
      <c r="F146" t="s">
        <v>385</v>
      </c>
      <c r="G146" t="s">
        <v>386</v>
      </c>
      <c r="H146" t="s">
        <v>387</v>
      </c>
    </row>
    <row r="147" spans="1:8" ht="12.75">
      <c r="A147">
        <v>482</v>
      </c>
      <c r="B147">
        <v>0</v>
      </c>
      <c r="C147">
        <v>7534</v>
      </c>
      <c r="D147">
        <v>364</v>
      </c>
      <c r="E147">
        <v>720552</v>
      </c>
      <c r="F147">
        <v>8003</v>
      </c>
      <c r="G147">
        <v>11884</v>
      </c>
      <c r="H147">
        <v>748819</v>
      </c>
    </row>
    <row r="149" ht="12.75">
      <c r="A149" t="s">
        <v>414</v>
      </c>
    </row>
    <row r="150" spans="1:8" ht="12.75">
      <c r="A150" t="s">
        <v>221</v>
      </c>
      <c r="B150" t="s">
        <v>381</v>
      </c>
      <c r="C150" t="s">
        <v>382</v>
      </c>
      <c r="D150" t="s">
        <v>383</v>
      </c>
      <c r="E150" t="s">
        <v>384</v>
      </c>
      <c r="F150" t="s">
        <v>385</v>
      </c>
      <c r="G150" t="s">
        <v>386</v>
      </c>
      <c r="H150" t="s">
        <v>387</v>
      </c>
    </row>
    <row r="151" spans="1:8" ht="12.75">
      <c r="A151">
        <v>0</v>
      </c>
      <c r="B151">
        <v>0</v>
      </c>
      <c r="C151">
        <v>0</v>
      </c>
      <c r="D151">
        <v>0</v>
      </c>
      <c r="E151">
        <v>297047</v>
      </c>
      <c r="F151">
        <v>2172</v>
      </c>
      <c r="G151">
        <v>981</v>
      </c>
      <c r="H151">
        <v>300200</v>
      </c>
    </row>
    <row r="153" ht="12.75">
      <c r="A153" t="s">
        <v>415</v>
      </c>
    </row>
    <row r="154" spans="1:8" ht="12.75">
      <c r="A154" t="s">
        <v>340</v>
      </c>
      <c r="B154" t="s">
        <v>372</v>
      </c>
      <c r="C154" t="s">
        <v>373</v>
      </c>
      <c r="D154" t="s">
        <v>374</v>
      </c>
      <c r="E154" t="s">
        <v>375</v>
      </c>
      <c r="F154" t="s">
        <v>376</v>
      </c>
      <c r="G154" t="s">
        <v>377</v>
      </c>
      <c r="H154" t="s">
        <v>403</v>
      </c>
    </row>
    <row r="155" spans="1:8" ht="12.75">
      <c r="A155">
        <v>4416</v>
      </c>
      <c r="B155">
        <v>4348</v>
      </c>
      <c r="C155">
        <v>23554</v>
      </c>
      <c r="D155">
        <v>549</v>
      </c>
      <c r="E155">
        <v>391</v>
      </c>
      <c r="F155">
        <v>22113</v>
      </c>
      <c r="G155">
        <v>1394</v>
      </c>
      <c r="H155">
        <v>56765</v>
      </c>
    </row>
    <row r="157" ht="12.75">
      <c r="A157" t="s">
        <v>416</v>
      </c>
    </row>
    <row r="158" spans="1:8" ht="12.75">
      <c r="A158" t="s">
        <v>340</v>
      </c>
      <c r="B158" t="s">
        <v>372</v>
      </c>
      <c r="C158" t="s">
        <v>373</v>
      </c>
      <c r="D158" t="s">
        <v>374</v>
      </c>
      <c r="E158" t="s">
        <v>375</v>
      </c>
      <c r="F158" t="s">
        <v>376</v>
      </c>
      <c r="G158" t="s">
        <v>377</v>
      </c>
      <c r="H158" t="s">
        <v>403</v>
      </c>
    </row>
    <row r="159" spans="1:8" ht="12.75">
      <c r="A159">
        <v>3506</v>
      </c>
      <c r="B159">
        <v>12049</v>
      </c>
      <c r="C159">
        <v>30154</v>
      </c>
      <c r="D159">
        <v>891</v>
      </c>
      <c r="E159">
        <v>532</v>
      </c>
      <c r="F159">
        <v>24405</v>
      </c>
      <c r="G159">
        <v>24686</v>
      </c>
      <c r="H159">
        <v>96223</v>
      </c>
    </row>
    <row r="161" ht="12.75">
      <c r="A161" t="s">
        <v>417</v>
      </c>
    </row>
    <row r="162" spans="1:11" ht="12.75">
      <c r="A162" t="s">
        <v>181</v>
      </c>
      <c r="B162" t="s">
        <v>418</v>
      </c>
      <c r="C162" t="s">
        <v>419</v>
      </c>
      <c r="D162" t="s">
        <v>420</v>
      </c>
      <c r="E162" t="s">
        <v>421</v>
      </c>
      <c r="F162" t="s">
        <v>422</v>
      </c>
      <c r="G162" t="s">
        <v>423</v>
      </c>
      <c r="H162" t="s">
        <v>424</v>
      </c>
      <c r="I162" t="s">
        <v>425</v>
      </c>
      <c r="J162" t="s">
        <v>426</v>
      </c>
      <c r="K162" t="s">
        <v>427</v>
      </c>
    </row>
    <row r="163" spans="1:11" ht="12.75">
      <c r="A163">
        <v>44187</v>
      </c>
      <c r="B163">
        <v>600970</v>
      </c>
      <c r="C163">
        <v>480145</v>
      </c>
      <c r="D163">
        <v>2476505</v>
      </c>
      <c r="E163">
        <v>534681</v>
      </c>
      <c r="F163">
        <v>101225</v>
      </c>
      <c r="G163">
        <v>0</v>
      </c>
      <c r="H163">
        <v>27056</v>
      </c>
      <c r="I163">
        <v>15845</v>
      </c>
      <c r="J163">
        <v>230739</v>
      </c>
      <c r="K163">
        <v>4511353</v>
      </c>
    </row>
    <row r="165" ht="12.75">
      <c r="A165" t="s">
        <v>428</v>
      </c>
    </row>
    <row r="166" spans="1:11" ht="12.75">
      <c r="A166" t="s">
        <v>181</v>
      </c>
      <c r="B166" t="s">
        <v>418</v>
      </c>
      <c r="C166" t="s">
        <v>419</v>
      </c>
      <c r="D166" t="s">
        <v>420</v>
      </c>
      <c r="E166" t="s">
        <v>421</v>
      </c>
      <c r="F166" t="s">
        <v>422</v>
      </c>
      <c r="G166" t="s">
        <v>423</v>
      </c>
      <c r="H166" t="s">
        <v>424</v>
      </c>
      <c r="I166" t="s">
        <v>425</v>
      </c>
      <c r="J166" t="s">
        <v>426</v>
      </c>
      <c r="K166" t="s">
        <v>429</v>
      </c>
    </row>
    <row r="167" spans="1:11" ht="12.75">
      <c r="A167">
        <v>1613352</v>
      </c>
      <c r="B167">
        <v>13712083</v>
      </c>
      <c r="C167">
        <v>3128095</v>
      </c>
      <c r="D167">
        <v>16424048</v>
      </c>
      <c r="E167">
        <v>29843593</v>
      </c>
      <c r="F167">
        <v>3879671</v>
      </c>
      <c r="G167">
        <v>0</v>
      </c>
      <c r="H167">
        <v>35025</v>
      </c>
      <c r="I167">
        <v>685083</v>
      </c>
      <c r="J167">
        <v>91112</v>
      </c>
      <c r="K167">
        <v>69412062</v>
      </c>
    </row>
    <row r="169" ht="12.75">
      <c r="A169" t="s">
        <v>430</v>
      </c>
    </row>
    <row r="170" spans="1:11" ht="12.75">
      <c r="A170" t="s">
        <v>181</v>
      </c>
      <c r="B170" t="s">
        <v>418</v>
      </c>
      <c r="C170" t="s">
        <v>419</v>
      </c>
      <c r="D170" t="s">
        <v>420</v>
      </c>
      <c r="E170" t="s">
        <v>421</v>
      </c>
      <c r="F170" t="s">
        <v>422</v>
      </c>
      <c r="G170" t="s">
        <v>423</v>
      </c>
      <c r="H170" t="s">
        <v>424</v>
      </c>
      <c r="I170" t="s">
        <v>425</v>
      </c>
      <c r="J170" t="s">
        <v>426</v>
      </c>
      <c r="K170" t="s">
        <v>431</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240</v>
      </c>
      <c r="B173" s="28" t="s">
        <v>484</v>
      </c>
      <c r="C173" s="28" t="s">
        <v>241</v>
      </c>
      <c r="D173" s="28" t="s">
        <v>485</v>
      </c>
    </row>
    <row r="174" ht="12.75">
      <c r="A174" t="s">
        <v>380</v>
      </c>
    </row>
    <row r="175" spans="1:8" ht="12.75">
      <c r="A175" t="s">
        <v>221</v>
      </c>
      <c r="B175" t="s">
        <v>381</v>
      </c>
      <c r="C175" t="s">
        <v>382</v>
      </c>
      <c r="D175" t="s">
        <v>383</v>
      </c>
      <c r="E175" t="s">
        <v>384</v>
      </c>
      <c r="F175" t="s">
        <v>385</v>
      </c>
      <c r="G175" t="s">
        <v>386</v>
      </c>
      <c r="H175" t="s">
        <v>387</v>
      </c>
    </row>
    <row r="176" spans="1:8" ht="12.75">
      <c r="A176">
        <v>247</v>
      </c>
      <c r="B176">
        <v>0</v>
      </c>
      <c r="C176">
        <v>16388</v>
      </c>
      <c r="D176">
        <v>2728</v>
      </c>
      <c r="E176">
        <v>1232751</v>
      </c>
      <c r="F176">
        <v>10885</v>
      </c>
      <c r="G176">
        <v>5456</v>
      </c>
      <c r="H176">
        <v>1268455</v>
      </c>
    </row>
    <row r="178" ht="12.75">
      <c r="A178" t="s">
        <v>388</v>
      </c>
    </row>
    <row r="179" spans="1:4" ht="12.75">
      <c r="A179" t="s">
        <v>389</v>
      </c>
      <c r="B179" t="s">
        <v>390</v>
      </c>
      <c r="C179" t="s">
        <v>391</v>
      </c>
      <c r="D179" t="s">
        <v>392</v>
      </c>
    </row>
    <row r="180" spans="1:4" ht="12.75">
      <c r="A180">
        <v>2985230</v>
      </c>
      <c r="B180">
        <v>2111734</v>
      </c>
      <c r="C180">
        <v>592869</v>
      </c>
      <c r="D180">
        <v>5689833</v>
      </c>
    </row>
    <row r="182" ht="12.75">
      <c r="A182" t="s">
        <v>393</v>
      </c>
    </row>
    <row r="183" spans="1:6" ht="12.75">
      <c r="A183" t="s">
        <v>394</v>
      </c>
      <c r="B183" t="s">
        <v>395</v>
      </c>
      <c r="C183" t="s">
        <v>396</v>
      </c>
      <c r="D183" t="s">
        <v>397</v>
      </c>
      <c r="E183" t="s">
        <v>398</v>
      </c>
      <c r="F183" t="s">
        <v>399</v>
      </c>
    </row>
    <row r="184" spans="1:6" ht="12.75">
      <c r="A184">
        <v>4115557</v>
      </c>
      <c r="B184">
        <v>4679142</v>
      </c>
      <c r="C184">
        <v>63729129</v>
      </c>
      <c r="D184">
        <v>54232630</v>
      </c>
      <c r="E184">
        <v>1019490</v>
      </c>
      <c r="F184">
        <v>129402923</v>
      </c>
    </row>
    <row r="186" ht="12.75">
      <c r="A186" t="s">
        <v>400</v>
      </c>
    </row>
    <row r="187" spans="1:8" ht="12.75">
      <c r="A187" t="s">
        <v>221</v>
      </c>
      <c r="B187" t="s">
        <v>381</v>
      </c>
      <c r="C187" t="s">
        <v>382</v>
      </c>
      <c r="D187" t="s">
        <v>383</v>
      </c>
      <c r="E187" t="s">
        <v>384</v>
      </c>
      <c r="F187" t="s">
        <v>385</v>
      </c>
      <c r="G187" t="s">
        <v>386</v>
      </c>
      <c r="H187" t="s">
        <v>401</v>
      </c>
    </row>
    <row r="188" spans="1:8" ht="12.75">
      <c r="A188">
        <v>1356</v>
      </c>
      <c r="B188">
        <v>0</v>
      </c>
      <c r="C188">
        <v>46602</v>
      </c>
      <c r="D188">
        <v>3169</v>
      </c>
      <c r="E188">
        <v>2465102</v>
      </c>
      <c r="F188">
        <v>38643</v>
      </c>
      <c r="G188">
        <v>5456</v>
      </c>
      <c r="H188">
        <v>2560328</v>
      </c>
    </row>
    <row r="190" ht="12.75">
      <c r="A190" t="s">
        <v>402</v>
      </c>
    </row>
    <row r="191" spans="1:8" ht="12.75">
      <c r="A191" t="s">
        <v>340</v>
      </c>
      <c r="B191" t="s">
        <v>372</v>
      </c>
      <c r="C191" t="s">
        <v>373</v>
      </c>
      <c r="D191" t="s">
        <v>374</v>
      </c>
      <c r="E191" t="s">
        <v>375</v>
      </c>
      <c r="F191" t="s">
        <v>376</v>
      </c>
      <c r="G191" t="s">
        <v>377</v>
      </c>
      <c r="H191" t="s">
        <v>403</v>
      </c>
    </row>
    <row r="192" spans="1:8" ht="12.75">
      <c r="A192">
        <v>6148</v>
      </c>
      <c r="B192">
        <v>14582</v>
      </c>
      <c r="C192">
        <v>50257</v>
      </c>
      <c r="D192">
        <v>1252</v>
      </c>
      <c r="E192">
        <v>874</v>
      </c>
      <c r="F192">
        <v>45604</v>
      </c>
      <c r="G192">
        <v>25181</v>
      </c>
      <c r="H192">
        <v>143898</v>
      </c>
    </row>
    <row r="194" ht="12.75">
      <c r="A194" t="s">
        <v>404</v>
      </c>
    </row>
    <row r="195" spans="1:8" ht="12.75">
      <c r="A195" t="s">
        <v>340</v>
      </c>
      <c r="B195" t="s">
        <v>372</v>
      </c>
      <c r="C195" t="s">
        <v>373</v>
      </c>
      <c r="D195" t="s">
        <v>374</v>
      </c>
      <c r="E195" t="s">
        <v>375</v>
      </c>
      <c r="F195" t="s">
        <v>376</v>
      </c>
      <c r="G195" t="s">
        <v>377</v>
      </c>
      <c r="H195" t="s">
        <v>403</v>
      </c>
    </row>
    <row r="196" spans="1:8" ht="12.75">
      <c r="A196">
        <v>12610</v>
      </c>
      <c r="B196">
        <v>20884</v>
      </c>
      <c r="C196">
        <v>79460</v>
      </c>
      <c r="D196">
        <v>2206</v>
      </c>
      <c r="E196">
        <v>0</v>
      </c>
      <c r="F196">
        <v>40262</v>
      </c>
      <c r="G196">
        <v>40056</v>
      </c>
      <c r="H196">
        <v>195478</v>
      </c>
    </row>
    <row r="198" ht="12.75">
      <c r="A198" t="s">
        <v>405</v>
      </c>
    </row>
    <row r="199" spans="1:9" ht="12.75">
      <c r="A199" t="s">
        <v>406</v>
      </c>
      <c r="B199" t="s">
        <v>383</v>
      </c>
      <c r="C199" t="s">
        <v>407</v>
      </c>
      <c r="D199" t="s">
        <v>408</v>
      </c>
      <c r="E199" t="s">
        <v>384</v>
      </c>
      <c r="F199" t="s">
        <v>409</v>
      </c>
      <c r="G199" t="s">
        <v>410</v>
      </c>
      <c r="H199" t="s">
        <v>411</v>
      </c>
      <c r="I199" t="s">
        <v>412</v>
      </c>
    </row>
    <row r="200" spans="1:9" ht="12.75">
      <c r="A200">
        <v>1293</v>
      </c>
      <c r="B200">
        <v>1488773</v>
      </c>
      <c r="C200">
        <v>46774146</v>
      </c>
      <c r="D200">
        <v>28029543</v>
      </c>
      <c r="E200">
        <v>42237695</v>
      </c>
      <c r="F200">
        <v>5880466</v>
      </c>
      <c r="G200">
        <v>4679142</v>
      </c>
      <c r="H200">
        <v>458331</v>
      </c>
      <c r="I200">
        <v>129549389</v>
      </c>
    </row>
    <row r="202" ht="12.75">
      <c r="A202" t="s">
        <v>413</v>
      </c>
    </row>
    <row r="203" spans="1:8" ht="12.75">
      <c r="A203" t="s">
        <v>221</v>
      </c>
      <c r="B203" t="s">
        <v>381</v>
      </c>
      <c r="C203" t="s">
        <v>382</v>
      </c>
      <c r="D203" t="s">
        <v>383</v>
      </c>
      <c r="E203" t="s">
        <v>384</v>
      </c>
      <c r="F203" t="s">
        <v>385</v>
      </c>
      <c r="G203" t="s">
        <v>386</v>
      </c>
      <c r="H203" t="s">
        <v>387</v>
      </c>
    </row>
    <row r="204" spans="1:8" ht="12.75">
      <c r="A204">
        <v>247</v>
      </c>
      <c r="B204">
        <v>0</v>
      </c>
      <c r="C204">
        <v>16388</v>
      </c>
      <c r="D204">
        <v>2728</v>
      </c>
      <c r="E204">
        <v>833597</v>
      </c>
      <c r="F204">
        <v>9214</v>
      </c>
      <c r="G204">
        <v>5456</v>
      </c>
      <c r="H204">
        <v>867630</v>
      </c>
    </row>
    <row r="206" ht="12.75">
      <c r="A206" t="s">
        <v>414</v>
      </c>
    </row>
    <row r="207" spans="1:8" ht="12.75">
      <c r="A207" t="s">
        <v>221</v>
      </c>
      <c r="B207" t="s">
        <v>381</v>
      </c>
      <c r="C207" t="s">
        <v>382</v>
      </c>
      <c r="D207" t="s">
        <v>383</v>
      </c>
      <c r="E207" t="s">
        <v>384</v>
      </c>
      <c r="F207" t="s">
        <v>385</v>
      </c>
      <c r="G207" t="s">
        <v>386</v>
      </c>
      <c r="H207" t="s">
        <v>387</v>
      </c>
    </row>
    <row r="208" spans="1:8" ht="12.75">
      <c r="A208">
        <v>0</v>
      </c>
      <c r="B208">
        <v>0</v>
      </c>
      <c r="C208">
        <v>0</v>
      </c>
      <c r="D208">
        <v>0</v>
      </c>
      <c r="E208">
        <v>399154</v>
      </c>
      <c r="F208">
        <v>1671</v>
      </c>
      <c r="G208">
        <v>0</v>
      </c>
      <c r="H208">
        <v>400825</v>
      </c>
    </row>
    <row r="210" ht="12.75">
      <c r="A210" t="s">
        <v>415</v>
      </c>
    </row>
    <row r="211" spans="1:8" ht="12.75">
      <c r="A211" t="s">
        <v>340</v>
      </c>
      <c r="B211" t="s">
        <v>372</v>
      </c>
      <c r="C211" t="s">
        <v>373</v>
      </c>
      <c r="D211" t="s">
        <v>374</v>
      </c>
      <c r="E211" t="s">
        <v>375</v>
      </c>
      <c r="F211" t="s">
        <v>376</v>
      </c>
      <c r="G211" t="s">
        <v>377</v>
      </c>
      <c r="H211" t="s">
        <v>403</v>
      </c>
    </row>
    <row r="212" spans="1:8" ht="12.75">
      <c r="A212">
        <v>3722</v>
      </c>
      <c r="B212">
        <v>5029</v>
      </c>
      <c r="C212">
        <v>28310</v>
      </c>
      <c r="D212">
        <v>641</v>
      </c>
      <c r="E212">
        <v>430</v>
      </c>
      <c r="F212">
        <v>30909</v>
      </c>
      <c r="G212">
        <v>1844</v>
      </c>
      <c r="H212">
        <v>70885</v>
      </c>
    </row>
    <row r="214" ht="12.75">
      <c r="A214" t="s">
        <v>416</v>
      </c>
    </row>
    <row r="215" spans="1:8" ht="12.75">
      <c r="A215" t="s">
        <v>340</v>
      </c>
      <c r="B215" t="s">
        <v>372</v>
      </c>
      <c r="C215" t="s">
        <v>373</v>
      </c>
      <c r="D215" t="s">
        <v>374</v>
      </c>
      <c r="E215" t="s">
        <v>375</v>
      </c>
      <c r="F215" t="s">
        <v>376</v>
      </c>
      <c r="G215" t="s">
        <v>377</v>
      </c>
      <c r="H215" t="s">
        <v>403</v>
      </c>
    </row>
    <row r="216" spans="1:8" ht="12.75">
      <c r="A216">
        <v>2426</v>
      </c>
      <c r="B216">
        <v>9553</v>
      </c>
      <c r="C216">
        <v>21947</v>
      </c>
      <c r="D216">
        <v>603</v>
      </c>
      <c r="E216">
        <v>444</v>
      </c>
      <c r="F216">
        <v>14695</v>
      </c>
      <c r="G216">
        <v>23337</v>
      </c>
      <c r="H216">
        <v>73005</v>
      </c>
    </row>
    <row r="218" ht="12.75">
      <c r="A218" t="s">
        <v>417</v>
      </c>
    </row>
    <row r="219" spans="1:11" ht="12.75">
      <c r="A219" t="s">
        <v>181</v>
      </c>
      <c r="B219" t="s">
        <v>418</v>
      </c>
      <c r="C219" t="s">
        <v>419</v>
      </c>
      <c r="D219" t="s">
        <v>420</v>
      </c>
      <c r="E219" t="s">
        <v>421</v>
      </c>
      <c r="F219" t="s">
        <v>422</v>
      </c>
      <c r="G219" t="s">
        <v>423</v>
      </c>
      <c r="H219" t="s">
        <v>424</v>
      </c>
      <c r="I219" t="s">
        <v>425</v>
      </c>
      <c r="J219" t="s">
        <v>426</v>
      </c>
      <c r="K219" t="s">
        <v>427</v>
      </c>
    </row>
    <row r="220" spans="1:11" ht="12.75">
      <c r="A220">
        <v>50366</v>
      </c>
      <c r="B220">
        <v>315897</v>
      </c>
      <c r="C220">
        <v>633788</v>
      </c>
      <c r="D220">
        <v>3490195</v>
      </c>
      <c r="E220">
        <v>812578</v>
      </c>
      <c r="F220">
        <v>127501</v>
      </c>
      <c r="G220">
        <v>0</v>
      </c>
      <c r="H220">
        <v>58523</v>
      </c>
      <c r="I220">
        <v>7317</v>
      </c>
      <c r="J220">
        <v>193668</v>
      </c>
      <c r="K220">
        <v>5689833</v>
      </c>
    </row>
    <row r="222" ht="12.75">
      <c r="A222" t="s">
        <v>428</v>
      </c>
    </row>
    <row r="223" spans="1:11" ht="12.75">
      <c r="A223" t="s">
        <v>181</v>
      </c>
      <c r="B223" t="s">
        <v>418</v>
      </c>
      <c r="C223" t="s">
        <v>419</v>
      </c>
      <c r="D223" t="s">
        <v>420</v>
      </c>
      <c r="E223" t="s">
        <v>421</v>
      </c>
      <c r="F223" t="s">
        <v>422</v>
      </c>
      <c r="G223" t="s">
        <v>423</v>
      </c>
      <c r="H223" t="s">
        <v>424</v>
      </c>
      <c r="I223" t="s">
        <v>425</v>
      </c>
      <c r="J223" t="s">
        <v>426</v>
      </c>
      <c r="K223" t="s">
        <v>429</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430</v>
      </c>
    </row>
    <row r="227" spans="1:11" ht="12.75">
      <c r="A227" t="s">
        <v>181</v>
      </c>
      <c r="B227" t="s">
        <v>418</v>
      </c>
      <c r="C227" t="s">
        <v>419</v>
      </c>
      <c r="D227" t="s">
        <v>420</v>
      </c>
      <c r="E227" t="s">
        <v>421</v>
      </c>
      <c r="F227" t="s">
        <v>422</v>
      </c>
      <c r="G227" t="s">
        <v>423</v>
      </c>
      <c r="H227" t="s">
        <v>424</v>
      </c>
      <c r="I227" t="s">
        <v>425</v>
      </c>
      <c r="J227" t="s">
        <v>426</v>
      </c>
      <c r="K227" t="s">
        <v>431</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240</v>
      </c>
      <c r="B230" s="28" t="s">
        <v>486</v>
      </c>
      <c r="C230" s="28" t="s">
        <v>241</v>
      </c>
      <c r="D230" s="28" t="s">
        <v>487</v>
      </c>
    </row>
    <row r="231" ht="12.75">
      <c r="A231" t="s">
        <v>380</v>
      </c>
    </row>
    <row r="232" spans="1:8" ht="12.75">
      <c r="A232" t="s">
        <v>221</v>
      </c>
      <c r="B232" t="s">
        <v>381</v>
      </c>
      <c r="C232" t="s">
        <v>488</v>
      </c>
      <c r="D232" t="s">
        <v>383</v>
      </c>
      <c r="E232" t="s">
        <v>384</v>
      </c>
      <c r="F232" t="s">
        <v>385</v>
      </c>
      <c r="G232" t="s">
        <v>386</v>
      </c>
      <c r="H232" t="s">
        <v>489</v>
      </c>
    </row>
    <row r="233" spans="1:8" ht="12.75">
      <c r="A233">
        <v>0</v>
      </c>
      <c r="B233">
        <v>0</v>
      </c>
      <c r="C233">
        <v>41408</v>
      </c>
      <c r="D233">
        <v>3978</v>
      </c>
      <c r="E233">
        <v>1398413</v>
      </c>
      <c r="F233">
        <v>12741</v>
      </c>
      <c r="G233">
        <v>13700</v>
      </c>
      <c r="H233">
        <v>1470240</v>
      </c>
    </row>
    <row r="235" ht="12.75">
      <c r="A235" t="s">
        <v>388</v>
      </c>
    </row>
    <row r="236" spans="1:4" ht="12.75">
      <c r="A236" t="s">
        <v>389</v>
      </c>
      <c r="B236" t="s">
        <v>390</v>
      </c>
      <c r="C236" t="s">
        <v>391</v>
      </c>
      <c r="D236" t="s">
        <v>392</v>
      </c>
    </row>
    <row r="237" spans="1:4" ht="12.75">
      <c r="A237">
        <v>3329171</v>
      </c>
      <c r="B237">
        <v>3962851</v>
      </c>
      <c r="C237">
        <v>762755</v>
      </c>
      <c r="D237">
        <v>8054777</v>
      </c>
    </row>
    <row r="239" ht="12.75">
      <c r="A239" t="s">
        <v>393</v>
      </c>
    </row>
    <row r="240" spans="1:8" ht="12.75">
      <c r="A240" t="s">
        <v>394</v>
      </c>
      <c r="B240" t="s">
        <v>395</v>
      </c>
      <c r="C240" t="s">
        <v>396</v>
      </c>
      <c r="D240" t="s">
        <v>490</v>
      </c>
      <c r="E240" t="s">
        <v>491</v>
      </c>
      <c r="F240" t="s">
        <v>492</v>
      </c>
      <c r="G240" t="s">
        <v>398</v>
      </c>
      <c r="H240" t="s">
        <v>493</v>
      </c>
    </row>
    <row r="241" spans="1:8" ht="12.75">
      <c r="A241">
        <v>4501419</v>
      </c>
      <c r="B241">
        <v>13553897</v>
      </c>
      <c r="C241">
        <v>16519518</v>
      </c>
      <c r="D241">
        <v>49431440</v>
      </c>
      <c r="E241">
        <v>12086846</v>
      </c>
      <c r="F241">
        <v>201702</v>
      </c>
      <c r="G241">
        <v>580050</v>
      </c>
      <c r="H241">
        <v>96874872</v>
      </c>
    </row>
    <row r="243" ht="12.75">
      <c r="A243" t="s">
        <v>400</v>
      </c>
    </row>
    <row r="244" spans="1:8" ht="12.75">
      <c r="A244" t="s">
        <v>221</v>
      </c>
      <c r="B244" t="s">
        <v>381</v>
      </c>
      <c r="C244" t="s">
        <v>488</v>
      </c>
      <c r="D244" t="s">
        <v>383</v>
      </c>
      <c r="E244" t="s">
        <v>384</v>
      </c>
      <c r="F244" t="s">
        <v>385</v>
      </c>
      <c r="G244" t="s">
        <v>386</v>
      </c>
      <c r="H244" t="s">
        <v>494</v>
      </c>
    </row>
    <row r="245" spans="1:8" ht="12.75">
      <c r="A245">
        <v>0</v>
      </c>
      <c r="B245">
        <v>0</v>
      </c>
      <c r="C245">
        <v>264721</v>
      </c>
      <c r="D245">
        <v>5090</v>
      </c>
      <c r="E245">
        <v>2964240</v>
      </c>
      <c r="F245">
        <v>57202</v>
      </c>
      <c r="G245">
        <v>13700</v>
      </c>
      <c r="H245">
        <v>3304953</v>
      </c>
    </row>
    <row r="247" ht="12.75">
      <c r="A247" t="s">
        <v>402</v>
      </c>
    </row>
    <row r="248" spans="1:8" ht="12.75">
      <c r="A248" t="s">
        <v>340</v>
      </c>
      <c r="B248" t="s">
        <v>372</v>
      </c>
      <c r="C248" t="s">
        <v>373</v>
      </c>
      <c r="D248" t="s">
        <v>374</v>
      </c>
      <c r="E248" t="s">
        <v>375</v>
      </c>
      <c r="F248" t="s">
        <v>376</v>
      </c>
      <c r="G248" t="s">
        <v>377</v>
      </c>
      <c r="H248" t="s">
        <v>403</v>
      </c>
    </row>
    <row r="249" spans="1:8" ht="12.75">
      <c r="A249">
        <v>4340</v>
      </c>
      <c r="B249">
        <v>12409</v>
      </c>
      <c r="C249">
        <v>33669</v>
      </c>
      <c r="D249">
        <v>1097</v>
      </c>
      <c r="E249">
        <v>815</v>
      </c>
      <c r="F249">
        <v>21749</v>
      </c>
      <c r="G249">
        <v>28411</v>
      </c>
      <c r="H249">
        <v>102490</v>
      </c>
    </row>
    <row r="251" ht="12.75">
      <c r="A251" t="s">
        <v>404</v>
      </c>
    </row>
    <row r="252" spans="1:8" ht="12.75">
      <c r="A252" t="s">
        <v>340</v>
      </c>
      <c r="B252" t="s">
        <v>372</v>
      </c>
      <c r="C252" t="s">
        <v>373</v>
      </c>
      <c r="D252" t="s">
        <v>374</v>
      </c>
      <c r="E252" t="s">
        <v>375</v>
      </c>
      <c r="F252" t="s">
        <v>376</v>
      </c>
      <c r="G252" t="s">
        <v>377</v>
      </c>
      <c r="H252" t="s">
        <v>403</v>
      </c>
    </row>
    <row r="253" spans="1:8" ht="12.75">
      <c r="A253">
        <v>15573</v>
      </c>
      <c r="B253">
        <v>17496</v>
      </c>
      <c r="C253">
        <v>87860</v>
      </c>
      <c r="D253">
        <v>1958</v>
      </c>
      <c r="E253">
        <v>0</v>
      </c>
      <c r="F253">
        <v>50335</v>
      </c>
      <c r="G253">
        <v>44630</v>
      </c>
      <c r="H253">
        <v>217852</v>
      </c>
    </row>
    <row r="255" ht="12.75">
      <c r="A255" t="s">
        <v>405</v>
      </c>
    </row>
    <row r="256" spans="1:9" ht="12.75">
      <c r="A256" t="s">
        <v>406</v>
      </c>
      <c r="B256" t="s">
        <v>383</v>
      </c>
      <c r="C256" t="s">
        <v>407</v>
      </c>
      <c r="D256" t="s">
        <v>408</v>
      </c>
      <c r="E256" t="s">
        <v>384</v>
      </c>
      <c r="F256" t="s">
        <v>409</v>
      </c>
      <c r="G256" t="s">
        <v>410</v>
      </c>
      <c r="H256" t="s">
        <v>411</v>
      </c>
      <c r="I256" t="s">
        <v>412</v>
      </c>
    </row>
    <row r="257" spans="1:9" ht="12.75">
      <c r="A257">
        <v>159288</v>
      </c>
      <c r="B257">
        <v>3105247</v>
      </c>
      <c r="C257">
        <v>29999372</v>
      </c>
      <c r="D257">
        <v>15432624</v>
      </c>
      <c r="E257">
        <v>10389263</v>
      </c>
      <c r="F257">
        <v>23677663</v>
      </c>
      <c r="G257">
        <v>13553897</v>
      </c>
      <c r="H257">
        <v>557519</v>
      </c>
      <c r="I257">
        <v>96874873</v>
      </c>
    </row>
    <row r="259" ht="12.75">
      <c r="A259" t="s">
        <v>413</v>
      </c>
    </row>
    <row r="260" spans="1:8" ht="12.75">
      <c r="A260" t="s">
        <v>221</v>
      </c>
      <c r="B260" t="s">
        <v>381</v>
      </c>
      <c r="C260" t="s">
        <v>488</v>
      </c>
      <c r="D260" t="s">
        <v>383</v>
      </c>
      <c r="E260" t="s">
        <v>384</v>
      </c>
      <c r="F260" t="s">
        <v>385</v>
      </c>
      <c r="G260" t="s">
        <v>386</v>
      </c>
      <c r="H260" t="s">
        <v>489</v>
      </c>
    </row>
    <row r="261" spans="1:8" ht="12.75">
      <c r="A261">
        <v>0</v>
      </c>
      <c r="B261">
        <v>0</v>
      </c>
      <c r="C261">
        <v>41408</v>
      </c>
      <c r="D261">
        <v>3978</v>
      </c>
      <c r="E261">
        <v>975797</v>
      </c>
      <c r="F261">
        <v>10967</v>
      </c>
      <c r="G261">
        <v>13700</v>
      </c>
      <c r="H261">
        <v>1045850</v>
      </c>
    </row>
    <row r="263" ht="12.75">
      <c r="A263" t="s">
        <v>414</v>
      </c>
    </row>
    <row r="264" spans="1:8" ht="12.75">
      <c r="A264" t="s">
        <v>221</v>
      </c>
      <c r="B264" t="s">
        <v>381</v>
      </c>
      <c r="C264" t="s">
        <v>488</v>
      </c>
      <c r="D264" t="s">
        <v>383</v>
      </c>
      <c r="E264" t="s">
        <v>384</v>
      </c>
      <c r="F264" t="s">
        <v>385</v>
      </c>
      <c r="G264" t="s">
        <v>386</v>
      </c>
      <c r="H264" t="s">
        <v>489</v>
      </c>
    </row>
    <row r="265" spans="1:8" ht="12.75">
      <c r="A265">
        <v>0</v>
      </c>
      <c r="B265">
        <v>0</v>
      </c>
      <c r="C265">
        <v>0</v>
      </c>
      <c r="D265">
        <v>0</v>
      </c>
      <c r="E265">
        <v>422616</v>
      </c>
      <c r="F265">
        <v>1774</v>
      </c>
      <c r="G265">
        <v>0</v>
      </c>
      <c r="H265">
        <v>424390</v>
      </c>
    </row>
    <row r="267" ht="12.75">
      <c r="A267" t="s">
        <v>415</v>
      </c>
    </row>
    <row r="268" spans="1:8" ht="12.75">
      <c r="A268" t="s">
        <v>340</v>
      </c>
      <c r="B268" t="s">
        <v>372</v>
      </c>
      <c r="C268" t="s">
        <v>373</v>
      </c>
      <c r="D268" t="s">
        <v>374</v>
      </c>
      <c r="E268" t="s">
        <v>375</v>
      </c>
      <c r="F268" t="s">
        <v>376</v>
      </c>
      <c r="G268" t="s">
        <v>377</v>
      </c>
      <c r="H268" t="s">
        <v>403</v>
      </c>
    </row>
    <row r="269" spans="1:8" ht="12.75">
      <c r="A269">
        <v>2226</v>
      </c>
      <c r="B269">
        <v>3503</v>
      </c>
      <c r="C269">
        <v>10898</v>
      </c>
      <c r="D269">
        <v>463</v>
      </c>
      <c r="E269">
        <v>364</v>
      </c>
      <c r="F269">
        <v>7619</v>
      </c>
      <c r="G269">
        <v>1900</v>
      </c>
      <c r="H269">
        <v>26973</v>
      </c>
    </row>
    <row r="271" ht="12.75">
      <c r="A271" t="s">
        <v>416</v>
      </c>
    </row>
    <row r="272" spans="1:8" ht="12.75">
      <c r="A272" t="s">
        <v>340</v>
      </c>
      <c r="B272" t="s">
        <v>372</v>
      </c>
      <c r="C272" t="s">
        <v>373</v>
      </c>
      <c r="D272" t="s">
        <v>374</v>
      </c>
      <c r="E272" t="s">
        <v>375</v>
      </c>
      <c r="F272" t="s">
        <v>376</v>
      </c>
      <c r="G272" t="s">
        <v>377</v>
      </c>
      <c r="H272" t="s">
        <v>403</v>
      </c>
    </row>
    <row r="273" spans="1:8" ht="12.75">
      <c r="A273">
        <v>2114</v>
      </c>
      <c r="B273">
        <v>8906</v>
      </c>
      <c r="C273">
        <v>22771</v>
      </c>
      <c r="D273">
        <v>634</v>
      </c>
      <c r="E273">
        <v>451</v>
      </c>
      <c r="F273">
        <v>14130</v>
      </c>
      <c r="G273">
        <v>26511</v>
      </c>
      <c r="H273">
        <v>75517</v>
      </c>
    </row>
    <row r="275" ht="12.75">
      <c r="A275" t="s">
        <v>417</v>
      </c>
    </row>
    <row r="276" spans="1:11" ht="12.75">
      <c r="A276" t="s">
        <v>181</v>
      </c>
      <c r="B276" t="s">
        <v>418</v>
      </c>
      <c r="C276" t="s">
        <v>419</v>
      </c>
      <c r="D276" t="s">
        <v>420</v>
      </c>
      <c r="E276" t="s">
        <v>421</v>
      </c>
      <c r="F276" t="s">
        <v>422</v>
      </c>
      <c r="G276" t="s">
        <v>423</v>
      </c>
      <c r="H276" t="s">
        <v>424</v>
      </c>
      <c r="I276" t="s">
        <v>425</v>
      </c>
      <c r="J276" t="s">
        <v>426</v>
      </c>
      <c r="K276" t="s">
        <v>427</v>
      </c>
    </row>
    <row r="277" spans="1:11" ht="12.75">
      <c r="A277">
        <v>28739</v>
      </c>
      <c r="B277">
        <v>322190</v>
      </c>
      <c r="C277">
        <v>1525166</v>
      </c>
      <c r="D277">
        <v>4593585</v>
      </c>
      <c r="E277">
        <v>1090513</v>
      </c>
      <c r="F277">
        <v>176524</v>
      </c>
      <c r="G277">
        <v>0</v>
      </c>
      <c r="H277">
        <v>106350</v>
      </c>
      <c r="I277">
        <v>12991</v>
      </c>
      <c r="J277">
        <v>198719</v>
      </c>
      <c r="K277">
        <v>8054777</v>
      </c>
    </row>
    <row r="279" ht="12.75">
      <c r="A279" t="s">
        <v>428</v>
      </c>
    </row>
    <row r="280" spans="1:11" ht="12.75">
      <c r="A280" t="s">
        <v>181</v>
      </c>
      <c r="B280" t="s">
        <v>418</v>
      </c>
      <c r="C280" t="s">
        <v>419</v>
      </c>
      <c r="D280" t="s">
        <v>420</v>
      </c>
      <c r="E280" t="s">
        <v>421</v>
      </c>
      <c r="F280" t="s">
        <v>422</v>
      </c>
      <c r="G280" t="s">
        <v>423</v>
      </c>
      <c r="H280" t="s">
        <v>424</v>
      </c>
      <c r="I280" t="s">
        <v>425</v>
      </c>
      <c r="J280" t="s">
        <v>426</v>
      </c>
      <c r="K280" t="s">
        <v>429</v>
      </c>
    </row>
    <row r="281" spans="1:11" ht="12.75">
      <c r="A281">
        <v>1277552</v>
      </c>
      <c r="B281">
        <v>4203326</v>
      </c>
      <c r="C281">
        <v>5466967</v>
      </c>
      <c r="D281">
        <v>45148913</v>
      </c>
      <c r="E281">
        <v>38714171</v>
      </c>
      <c r="F281">
        <v>1350391</v>
      </c>
      <c r="G281">
        <v>0</v>
      </c>
      <c r="H281">
        <v>138211</v>
      </c>
      <c r="I281">
        <v>491321</v>
      </c>
      <c r="J281">
        <v>84020</v>
      </c>
      <c r="K281">
        <v>96874872</v>
      </c>
    </row>
    <row r="283" ht="12.75">
      <c r="A283" t="s">
        <v>430</v>
      </c>
    </row>
    <row r="284" spans="1:11" ht="12.75">
      <c r="A284" t="s">
        <v>181</v>
      </c>
      <c r="B284" t="s">
        <v>418</v>
      </c>
      <c r="C284" t="s">
        <v>419</v>
      </c>
      <c r="D284" t="s">
        <v>420</v>
      </c>
      <c r="E284" t="s">
        <v>421</v>
      </c>
      <c r="F284" t="s">
        <v>422</v>
      </c>
      <c r="G284" t="s">
        <v>423</v>
      </c>
      <c r="H284" t="s">
        <v>424</v>
      </c>
      <c r="I284" t="s">
        <v>425</v>
      </c>
      <c r="J284" t="s">
        <v>426</v>
      </c>
      <c r="K284" t="s">
        <v>431</v>
      </c>
    </row>
    <row r="285" spans="1:11" ht="12.75">
      <c r="A285">
        <v>307</v>
      </c>
      <c r="B285">
        <v>20004</v>
      </c>
      <c r="C285">
        <v>1487</v>
      </c>
      <c r="D285">
        <v>47144</v>
      </c>
      <c r="E285">
        <v>13321</v>
      </c>
      <c r="F285">
        <v>288</v>
      </c>
      <c r="G285">
        <v>0</v>
      </c>
      <c r="H285">
        <v>1225</v>
      </c>
      <c r="I285">
        <v>1277</v>
      </c>
      <c r="J285">
        <v>17437</v>
      </c>
      <c r="K285">
        <v>102490</v>
      </c>
    </row>
    <row r="287" ht="12.75">
      <c r="A287" t="s">
        <v>371</v>
      </c>
    </row>
    <row r="288" spans="1:8" ht="12.75">
      <c r="A288" t="s">
        <v>340</v>
      </c>
      <c r="B288" t="s">
        <v>372</v>
      </c>
      <c r="C288" t="s">
        <v>373</v>
      </c>
      <c r="D288" t="s">
        <v>374</v>
      </c>
      <c r="E288" t="s">
        <v>375</v>
      </c>
      <c r="F288" t="s">
        <v>376</v>
      </c>
      <c r="G288" t="s">
        <v>377</v>
      </c>
      <c r="H288" t="s">
        <v>403</v>
      </c>
    </row>
    <row r="289" spans="1:8" ht="12.75">
      <c r="A289">
        <v>2550</v>
      </c>
      <c r="B289">
        <v>6305</v>
      </c>
      <c r="C289">
        <v>9033</v>
      </c>
      <c r="D289">
        <v>522</v>
      </c>
      <c r="E289">
        <v>353</v>
      </c>
      <c r="F289">
        <v>9643</v>
      </c>
      <c r="G289">
        <v>12977</v>
      </c>
      <c r="H289">
        <v>41383</v>
      </c>
    </row>
    <row r="291" spans="1:4" s="28" customFormat="1" ht="12.75">
      <c r="A291" s="28" t="s">
        <v>240</v>
      </c>
      <c r="B291" s="28" t="s">
        <v>523</v>
      </c>
      <c r="C291" s="28" t="s">
        <v>241</v>
      </c>
      <c r="D291" s="28" t="s">
        <v>524</v>
      </c>
    </row>
    <row r="292" ht="12.75">
      <c r="A292" t="s">
        <v>380</v>
      </c>
    </row>
    <row r="293" spans="1:8" ht="12.75">
      <c r="A293" t="s">
        <v>221</v>
      </c>
      <c r="B293" t="s">
        <v>381</v>
      </c>
      <c r="C293" t="s">
        <v>488</v>
      </c>
      <c r="D293" t="s">
        <v>383</v>
      </c>
      <c r="E293" t="s">
        <v>384</v>
      </c>
      <c r="F293" t="s">
        <v>385</v>
      </c>
      <c r="G293" t="s">
        <v>386</v>
      </c>
      <c r="H293" t="s">
        <v>489</v>
      </c>
    </row>
    <row r="294" spans="1:8" ht="12.75">
      <c r="A294">
        <v>0</v>
      </c>
      <c r="B294">
        <v>0</v>
      </c>
      <c r="C294">
        <v>33950</v>
      </c>
      <c r="D294">
        <v>4679</v>
      </c>
      <c r="E294">
        <v>1538489</v>
      </c>
      <c r="F294">
        <v>10722</v>
      </c>
      <c r="G294">
        <v>11193</v>
      </c>
      <c r="H294">
        <v>1599033</v>
      </c>
    </row>
    <row r="296" ht="12.75">
      <c r="A296" t="s">
        <v>388</v>
      </c>
    </row>
    <row r="297" spans="1:4" ht="12.75">
      <c r="A297" t="s">
        <v>389</v>
      </c>
      <c r="B297" t="s">
        <v>390</v>
      </c>
      <c r="C297" t="s">
        <v>391</v>
      </c>
      <c r="D297" t="s">
        <v>392</v>
      </c>
    </row>
    <row r="298" spans="1:4" ht="12.75">
      <c r="A298">
        <v>3789169</v>
      </c>
      <c r="B298">
        <v>4894593</v>
      </c>
      <c r="C298">
        <v>823957</v>
      </c>
      <c r="D298">
        <v>9507719</v>
      </c>
    </row>
    <row r="300" ht="12.75">
      <c r="A300" t="s">
        <v>393</v>
      </c>
    </row>
    <row r="301" spans="1:8" ht="12.75">
      <c r="A301" t="s">
        <v>394</v>
      </c>
      <c r="B301" t="s">
        <v>395</v>
      </c>
      <c r="C301" t="s">
        <v>396</v>
      </c>
      <c r="D301" t="s">
        <v>490</v>
      </c>
      <c r="E301" t="s">
        <v>491</v>
      </c>
      <c r="F301" t="s">
        <v>492</v>
      </c>
      <c r="G301" t="s">
        <v>398</v>
      </c>
      <c r="H301" t="s">
        <v>493</v>
      </c>
    </row>
    <row r="302" spans="1:8" ht="12.75">
      <c r="A302">
        <v>14100562</v>
      </c>
      <c r="B302">
        <v>14504872</v>
      </c>
      <c r="C302">
        <v>17286939</v>
      </c>
      <c r="D302">
        <v>31045350</v>
      </c>
      <c r="E302">
        <v>7664169</v>
      </c>
      <c r="F302">
        <v>26894</v>
      </c>
      <c r="G302">
        <v>1222154</v>
      </c>
      <c r="H302">
        <v>85850940</v>
      </c>
    </row>
    <row r="304" ht="12.75">
      <c r="A304" t="s">
        <v>400</v>
      </c>
    </row>
    <row r="305" spans="1:8" ht="12.75">
      <c r="A305" t="s">
        <v>221</v>
      </c>
      <c r="B305" t="s">
        <v>381</v>
      </c>
      <c r="C305" t="s">
        <v>488</v>
      </c>
      <c r="D305" t="s">
        <v>383</v>
      </c>
      <c r="E305" t="s">
        <v>384</v>
      </c>
      <c r="F305" t="s">
        <v>385</v>
      </c>
      <c r="G305" t="s">
        <v>386</v>
      </c>
      <c r="H305" t="s">
        <v>494</v>
      </c>
    </row>
    <row r="306" spans="1:8" ht="12.75">
      <c r="A306">
        <v>0</v>
      </c>
      <c r="B306">
        <v>0</v>
      </c>
      <c r="C306">
        <v>880363</v>
      </c>
      <c r="D306">
        <v>5798</v>
      </c>
      <c r="E306">
        <v>3301071</v>
      </c>
      <c r="F306">
        <v>57875</v>
      </c>
      <c r="G306">
        <v>11193</v>
      </c>
      <c r="H306">
        <v>4256300</v>
      </c>
    </row>
    <row r="308" ht="12.75">
      <c r="A308" t="s">
        <v>402</v>
      </c>
    </row>
    <row r="309" spans="1:8" ht="12.75">
      <c r="A309" t="s">
        <v>340</v>
      </c>
      <c r="B309" t="s">
        <v>372</v>
      </c>
      <c r="C309" t="s">
        <v>373</v>
      </c>
      <c r="D309" t="s">
        <v>374</v>
      </c>
      <c r="E309" t="s">
        <v>375</v>
      </c>
      <c r="F309" t="s">
        <v>376</v>
      </c>
      <c r="G309" t="s">
        <v>377</v>
      </c>
      <c r="H309" t="s">
        <v>403</v>
      </c>
    </row>
    <row r="310" spans="1:8" ht="12.75">
      <c r="A310">
        <v>3528</v>
      </c>
      <c r="B310">
        <v>11695</v>
      </c>
      <c r="C310">
        <v>42839</v>
      </c>
      <c r="D310">
        <v>1219</v>
      </c>
      <c r="E310">
        <v>714</v>
      </c>
      <c r="F310">
        <v>18606</v>
      </c>
      <c r="G310">
        <v>35308</v>
      </c>
      <c r="H310">
        <v>113909</v>
      </c>
    </row>
    <row r="312" ht="12.75">
      <c r="A312" t="s">
        <v>404</v>
      </c>
    </row>
    <row r="313" spans="1:8" ht="12.75">
      <c r="A313" t="s">
        <v>340</v>
      </c>
      <c r="B313" t="s">
        <v>372</v>
      </c>
      <c r="C313" t="s">
        <v>373</v>
      </c>
      <c r="D313" t="s">
        <v>374</v>
      </c>
      <c r="E313" t="s">
        <v>375</v>
      </c>
      <c r="F313" t="s">
        <v>376</v>
      </c>
      <c r="G313" t="s">
        <v>377</v>
      </c>
      <c r="H313" t="s">
        <v>403</v>
      </c>
    </row>
    <row r="314" spans="1:8" ht="12.75">
      <c r="A314">
        <v>10340</v>
      </c>
      <c r="B314">
        <v>15642</v>
      </c>
      <c r="C314">
        <v>86721</v>
      </c>
      <c r="D314">
        <v>1978</v>
      </c>
      <c r="E314">
        <v>0</v>
      </c>
      <c r="F314">
        <v>50309</v>
      </c>
      <c r="G314">
        <v>57098</v>
      </c>
      <c r="H314">
        <v>222088</v>
      </c>
    </row>
    <row r="316" ht="12.75">
      <c r="A316" t="s">
        <v>405</v>
      </c>
    </row>
    <row r="317" spans="1:9" ht="12.75">
      <c r="A317" t="s">
        <v>406</v>
      </c>
      <c r="B317" t="s">
        <v>383</v>
      </c>
      <c r="C317" t="s">
        <v>407</v>
      </c>
      <c r="D317" t="s">
        <v>408</v>
      </c>
      <c r="E317" t="s">
        <v>384</v>
      </c>
      <c r="F317" t="s">
        <v>409</v>
      </c>
      <c r="G317" t="s">
        <v>410</v>
      </c>
      <c r="H317" t="s">
        <v>411</v>
      </c>
      <c r="I317" t="s">
        <v>412</v>
      </c>
    </row>
    <row r="318" spans="1:9" ht="12.75">
      <c r="A318">
        <v>44090</v>
      </c>
      <c r="B318">
        <v>2862838</v>
      </c>
      <c r="C318">
        <v>28817934</v>
      </c>
      <c r="D318">
        <v>18419718</v>
      </c>
      <c r="E318">
        <v>4234456</v>
      </c>
      <c r="F318">
        <v>16131912</v>
      </c>
      <c r="G318">
        <v>14504872</v>
      </c>
      <c r="H318">
        <v>835118</v>
      </c>
      <c r="I318">
        <v>85850938</v>
      </c>
    </row>
    <row r="320" ht="12.75">
      <c r="A320" t="s">
        <v>413</v>
      </c>
    </row>
    <row r="321" spans="1:8" ht="12.75">
      <c r="A321" t="s">
        <v>221</v>
      </c>
      <c r="B321" t="s">
        <v>381</v>
      </c>
      <c r="C321" t="s">
        <v>488</v>
      </c>
      <c r="D321" t="s">
        <v>383</v>
      </c>
      <c r="E321" t="s">
        <v>384</v>
      </c>
      <c r="F321" t="s">
        <v>385</v>
      </c>
      <c r="G321" t="s">
        <v>386</v>
      </c>
      <c r="H321" t="s">
        <v>489</v>
      </c>
    </row>
    <row r="322" spans="1:8" ht="12.75">
      <c r="A322">
        <v>0</v>
      </c>
      <c r="B322">
        <v>0</v>
      </c>
      <c r="C322">
        <v>33950</v>
      </c>
      <c r="D322">
        <v>4679</v>
      </c>
      <c r="E322">
        <v>1054934</v>
      </c>
      <c r="F322">
        <v>9230</v>
      </c>
      <c r="G322">
        <v>11193</v>
      </c>
      <c r="H322">
        <v>1113986</v>
      </c>
    </row>
    <row r="324" ht="12.75">
      <c r="A324" t="s">
        <v>414</v>
      </c>
    </row>
    <row r="325" spans="1:8" ht="12.75">
      <c r="A325" t="s">
        <v>221</v>
      </c>
      <c r="B325" t="s">
        <v>381</v>
      </c>
      <c r="C325" t="s">
        <v>488</v>
      </c>
      <c r="D325" t="s">
        <v>383</v>
      </c>
      <c r="E325" t="s">
        <v>384</v>
      </c>
      <c r="F325" t="s">
        <v>385</v>
      </c>
      <c r="G325" t="s">
        <v>386</v>
      </c>
      <c r="H325" t="s">
        <v>489</v>
      </c>
    </row>
    <row r="326" spans="1:8" ht="12.75">
      <c r="A326">
        <v>0</v>
      </c>
      <c r="B326">
        <v>0</v>
      </c>
      <c r="C326">
        <v>0</v>
      </c>
      <c r="D326">
        <v>0</v>
      </c>
      <c r="E326">
        <v>483555</v>
      </c>
      <c r="F326">
        <v>1492</v>
      </c>
      <c r="G326">
        <v>0</v>
      </c>
      <c r="H326">
        <v>485047</v>
      </c>
    </row>
    <row r="328" ht="12.75">
      <c r="A328" t="s">
        <v>415</v>
      </c>
    </row>
    <row r="329" spans="1:8" ht="12.75">
      <c r="A329" t="s">
        <v>340</v>
      </c>
      <c r="B329" t="s">
        <v>372</v>
      </c>
      <c r="C329" t="s">
        <v>373</v>
      </c>
      <c r="D329" t="s">
        <v>374</v>
      </c>
      <c r="E329" t="s">
        <v>375</v>
      </c>
      <c r="F329" t="s">
        <v>376</v>
      </c>
      <c r="G329" t="s">
        <v>377</v>
      </c>
      <c r="H329" t="s">
        <v>403</v>
      </c>
    </row>
    <row r="330" spans="1:8" ht="12.75">
      <c r="A330">
        <v>1835</v>
      </c>
      <c r="B330">
        <v>3474</v>
      </c>
      <c r="C330">
        <v>17176</v>
      </c>
      <c r="D330">
        <v>622</v>
      </c>
      <c r="E330">
        <v>278</v>
      </c>
      <c r="F330">
        <v>5628</v>
      </c>
      <c r="G330">
        <v>1448</v>
      </c>
      <c r="H330">
        <v>30461</v>
      </c>
    </row>
    <row r="332" ht="12.75">
      <c r="A332" t="s">
        <v>416</v>
      </c>
    </row>
    <row r="333" spans="1:8" ht="12.75">
      <c r="A333" t="s">
        <v>340</v>
      </c>
      <c r="B333" t="s">
        <v>372</v>
      </c>
      <c r="C333" t="s">
        <v>373</v>
      </c>
      <c r="D333" t="s">
        <v>374</v>
      </c>
      <c r="E333" t="s">
        <v>375</v>
      </c>
      <c r="F333" t="s">
        <v>376</v>
      </c>
      <c r="G333" t="s">
        <v>377</v>
      </c>
      <c r="H333" t="s">
        <v>403</v>
      </c>
    </row>
    <row r="334" spans="1:8" ht="12.75">
      <c r="A334">
        <v>1693</v>
      </c>
      <c r="B334">
        <v>8221</v>
      </c>
      <c r="C334">
        <v>25663</v>
      </c>
      <c r="D334">
        <v>597</v>
      </c>
      <c r="E334">
        <v>436</v>
      </c>
      <c r="F334">
        <v>12978</v>
      </c>
      <c r="G334">
        <v>33860</v>
      </c>
      <c r="H334">
        <v>83448</v>
      </c>
    </row>
    <row r="336" ht="12.75">
      <c r="A336" t="s">
        <v>417</v>
      </c>
    </row>
    <row r="337" spans="1:11" ht="12.75">
      <c r="A337" t="s">
        <v>181</v>
      </c>
      <c r="B337" t="s">
        <v>418</v>
      </c>
      <c r="C337" t="s">
        <v>419</v>
      </c>
      <c r="D337" t="s">
        <v>420</v>
      </c>
      <c r="E337" t="s">
        <v>421</v>
      </c>
      <c r="F337" t="s">
        <v>422</v>
      </c>
      <c r="G337" t="s">
        <v>423</v>
      </c>
      <c r="H337" t="s">
        <v>424</v>
      </c>
      <c r="I337" t="s">
        <v>425</v>
      </c>
      <c r="J337" t="s">
        <v>426</v>
      </c>
      <c r="K337" t="s">
        <v>427</v>
      </c>
    </row>
    <row r="338" spans="1:11" ht="12.75">
      <c r="A338">
        <v>21507</v>
      </c>
      <c r="B338">
        <v>506931</v>
      </c>
      <c r="C338">
        <v>1694968</v>
      </c>
      <c r="D338">
        <v>4430843</v>
      </c>
      <c r="E338">
        <v>2140934</v>
      </c>
      <c r="F338">
        <v>216892</v>
      </c>
      <c r="G338">
        <v>0</v>
      </c>
      <c r="H338">
        <v>204434</v>
      </c>
      <c r="I338">
        <v>34038</v>
      </c>
      <c r="J338">
        <v>257172</v>
      </c>
      <c r="K338">
        <v>9507719</v>
      </c>
    </row>
    <row r="340" ht="12.75">
      <c r="A340" t="s">
        <v>428</v>
      </c>
    </row>
    <row r="341" spans="1:11" ht="12.75">
      <c r="A341" t="s">
        <v>181</v>
      </c>
      <c r="B341" t="s">
        <v>418</v>
      </c>
      <c r="C341" t="s">
        <v>419</v>
      </c>
      <c r="D341" t="s">
        <v>420</v>
      </c>
      <c r="E341" t="s">
        <v>421</v>
      </c>
      <c r="F341" t="s">
        <v>422</v>
      </c>
      <c r="G341" t="s">
        <v>423</v>
      </c>
      <c r="H341" t="s">
        <v>424</v>
      </c>
      <c r="I341" t="s">
        <v>425</v>
      </c>
      <c r="J341" t="s">
        <v>426</v>
      </c>
      <c r="K341" t="s">
        <v>429</v>
      </c>
    </row>
    <row r="342" spans="1:11" ht="12.75">
      <c r="A342">
        <v>779982</v>
      </c>
      <c r="B342">
        <v>3015890</v>
      </c>
      <c r="C342">
        <v>6051055</v>
      </c>
      <c r="D342">
        <v>36191037</v>
      </c>
      <c r="E342">
        <v>35264838</v>
      </c>
      <c r="F342">
        <v>3597510</v>
      </c>
      <c r="G342">
        <v>0</v>
      </c>
      <c r="H342">
        <v>165984</v>
      </c>
      <c r="I342">
        <v>661396</v>
      </c>
      <c r="J342">
        <v>123248</v>
      </c>
      <c r="K342">
        <v>85850940</v>
      </c>
    </row>
    <row r="344" ht="12.75">
      <c r="A344" t="s">
        <v>430</v>
      </c>
    </row>
    <row r="345" spans="1:11" ht="12.75">
      <c r="A345" t="s">
        <v>181</v>
      </c>
      <c r="B345" t="s">
        <v>418</v>
      </c>
      <c r="C345" t="s">
        <v>419</v>
      </c>
      <c r="D345" t="s">
        <v>420</v>
      </c>
      <c r="E345" t="s">
        <v>421</v>
      </c>
      <c r="F345" t="s">
        <v>422</v>
      </c>
      <c r="G345" t="s">
        <v>423</v>
      </c>
      <c r="H345" t="s">
        <v>424</v>
      </c>
      <c r="I345" t="s">
        <v>425</v>
      </c>
      <c r="J345" t="s">
        <v>426</v>
      </c>
      <c r="K345" t="s">
        <v>431</v>
      </c>
    </row>
    <row r="346" spans="1:11" ht="12.75">
      <c r="A346">
        <v>292</v>
      </c>
      <c r="B346">
        <v>20784</v>
      </c>
      <c r="C346">
        <v>590</v>
      </c>
      <c r="D346">
        <v>55623</v>
      </c>
      <c r="E346">
        <v>18161</v>
      </c>
      <c r="F346">
        <v>353</v>
      </c>
      <c r="G346">
        <v>0</v>
      </c>
      <c r="H346">
        <v>1345</v>
      </c>
      <c r="I346">
        <v>1599</v>
      </c>
      <c r="J346">
        <v>15162</v>
      </c>
      <c r="K346">
        <v>113909</v>
      </c>
    </row>
    <row r="348" ht="12.75">
      <c r="A348" t="s">
        <v>371</v>
      </c>
    </row>
    <row r="349" spans="1:8" ht="12.75">
      <c r="A349" t="s">
        <v>340</v>
      </c>
      <c r="B349" t="s">
        <v>372</v>
      </c>
      <c r="C349" t="s">
        <v>373</v>
      </c>
      <c r="D349" t="s">
        <v>374</v>
      </c>
      <c r="E349" t="s">
        <v>375</v>
      </c>
      <c r="F349" t="s">
        <v>376</v>
      </c>
      <c r="G349" t="s">
        <v>377</v>
      </c>
      <c r="H349" t="s">
        <v>403</v>
      </c>
    </row>
    <row r="350" spans="1:8" ht="12.75">
      <c r="A350" s="1">
        <v>2133</v>
      </c>
      <c r="B350" s="1">
        <v>5784</v>
      </c>
      <c r="C350" s="1">
        <v>9274</v>
      </c>
      <c r="D350" s="1">
        <v>523</v>
      </c>
      <c r="E350" s="1">
        <v>349</v>
      </c>
      <c r="F350" s="1">
        <v>8327</v>
      </c>
      <c r="G350" s="1">
        <v>16224</v>
      </c>
      <c r="H350" s="1">
        <v>42614</v>
      </c>
    </row>
    <row r="351" ht="12.75">
      <c r="A351" s="74" t="s">
        <v>547</v>
      </c>
    </row>
    <row r="352" spans="1:4" s="28" customFormat="1" ht="12.75">
      <c r="A352" s="28" t="s">
        <v>240</v>
      </c>
      <c r="B352" s="28" t="s">
        <v>549</v>
      </c>
      <c r="C352" s="28" t="s">
        <v>241</v>
      </c>
      <c r="D352" s="28" t="s">
        <v>548</v>
      </c>
    </row>
    <row r="353" s="32" customFormat="1" ht="12.75">
      <c r="A353" s="32" t="s">
        <v>380</v>
      </c>
    </row>
    <row r="354" spans="1:8" s="32" customFormat="1" ht="12.75">
      <c r="A354" s="32" t="s">
        <v>221</v>
      </c>
      <c r="B354" s="32" t="s">
        <v>381</v>
      </c>
      <c r="C354" s="32" t="s">
        <v>488</v>
      </c>
      <c r="D354" s="32" t="s">
        <v>383</v>
      </c>
      <c r="E354" s="32" t="s">
        <v>384</v>
      </c>
      <c r="F354" s="32" t="s">
        <v>385</v>
      </c>
      <c r="G354" s="32" t="s">
        <v>386</v>
      </c>
      <c r="H354" s="32" t="s">
        <v>489</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388</v>
      </c>
    </row>
    <row r="358" spans="1:4" s="32" customFormat="1" ht="12.75">
      <c r="A358" s="32" t="s">
        <v>389</v>
      </c>
      <c r="B358" s="32" t="s">
        <v>390</v>
      </c>
      <c r="C358" s="32" t="s">
        <v>391</v>
      </c>
      <c r="D358" s="32" t="s">
        <v>392</v>
      </c>
    </row>
    <row r="359" spans="1:4" s="32" customFormat="1" ht="12.75">
      <c r="A359" s="32">
        <v>5975137</v>
      </c>
      <c r="B359" s="32">
        <v>7785552</v>
      </c>
      <c r="C359" s="32">
        <v>1396969</v>
      </c>
      <c r="D359" s="32">
        <v>15157658</v>
      </c>
    </row>
    <row r="360" s="32" customFormat="1" ht="12.75"/>
    <row r="361" s="32" customFormat="1" ht="12.75">
      <c r="A361" s="32" t="s">
        <v>393</v>
      </c>
    </row>
    <row r="362" spans="1:8" s="32" customFormat="1" ht="12.75">
      <c r="A362" s="32" t="s">
        <v>394</v>
      </c>
      <c r="B362" s="32" t="s">
        <v>395</v>
      </c>
      <c r="C362" s="32" t="s">
        <v>396</v>
      </c>
      <c r="D362" s="32" t="s">
        <v>490</v>
      </c>
      <c r="E362" s="32" t="s">
        <v>491</v>
      </c>
      <c r="F362" s="32" t="s">
        <v>492</v>
      </c>
      <c r="G362" s="32" t="s">
        <v>398</v>
      </c>
      <c r="H362" s="32" t="s">
        <v>493</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400</v>
      </c>
    </row>
    <row r="366" spans="1:8" s="32" customFormat="1" ht="12.75">
      <c r="A366" s="32" t="s">
        <v>221</v>
      </c>
      <c r="B366" s="32" t="s">
        <v>381</v>
      </c>
      <c r="C366" s="32" t="s">
        <v>488</v>
      </c>
      <c r="D366" s="32" t="s">
        <v>383</v>
      </c>
      <c r="E366" s="32" t="s">
        <v>384</v>
      </c>
      <c r="F366" s="32" t="s">
        <v>385</v>
      </c>
      <c r="G366" s="32" t="s">
        <v>386</v>
      </c>
      <c r="H366" s="32" t="s">
        <v>494</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402</v>
      </c>
    </row>
    <row r="370" spans="1:8" s="32" customFormat="1" ht="12.75">
      <c r="A370" s="32" t="s">
        <v>340</v>
      </c>
      <c r="B370" s="32" t="s">
        <v>372</v>
      </c>
      <c r="C370" s="32" t="s">
        <v>373</v>
      </c>
      <c r="D370" s="32" t="s">
        <v>374</v>
      </c>
      <c r="E370" s="32" t="s">
        <v>375</v>
      </c>
      <c r="F370" s="32" t="s">
        <v>376</v>
      </c>
      <c r="G370" s="32" t="s">
        <v>377</v>
      </c>
      <c r="H370" s="32" t="s">
        <v>403</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404</v>
      </c>
    </row>
    <row r="374" spans="1:8" s="32" customFormat="1" ht="12.75">
      <c r="A374" s="32" t="s">
        <v>340</v>
      </c>
      <c r="B374" s="32" t="s">
        <v>372</v>
      </c>
      <c r="C374" s="32" t="s">
        <v>373</v>
      </c>
      <c r="D374" s="32" t="s">
        <v>374</v>
      </c>
      <c r="E374" s="32" t="s">
        <v>375</v>
      </c>
      <c r="F374" s="32" t="s">
        <v>376</v>
      </c>
      <c r="G374" s="32" t="s">
        <v>377</v>
      </c>
      <c r="H374" s="32" t="s">
        <v>403</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405</v>
      </c>
    </row>
    <row r="378" spans="1:9" s="32" customFormat="1" ht="12.75">
      <c r="A378" s="32" t="s">
        <v>406</v>
      </c>
      <c r="B378" s="32" t="s">
        <v>383</v>
      </c>
      <c r="C378" s="32" t="s">
        <v>407</v>
      </c>
      <c r="D378" s="32" t="s">
        <v>408</v>
      </c>
      <c r="E378" s="32" t="s">
        <v>384</v>
      </c>
      <c r="F378" s="32" t="s">
        <v>409</v>
      </c>
      <c r="G378" s="32" t="s">
        <v>410</v>
      </c>
      <c r="H378" s="32" t="s">
        <v>411</v>
      </c>
      <c r="I378" s="32" t="s">
        <v>412</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413</v>
      </c>
    </row>
    <row r="382" spans="1:8" s="32" customFormat="1" ht="12.75">
      <c r="A382" s="32" t="s">
        <v>221</v>
      </c>
      <c r="B382" s="32" t="s">
        <v>381</v>
      </c>
      <c r="C382" s="32" t="s">
        <v>488</v>
      </c>
      <c r="D382" s="32" t="s">
        <v>383</v>
      </c>
      <c r="E382" s="32" t="s">
        <v>384</v>
      </c>
      <c r="F382" s="32" t="s">
        <v>385</v>
      </c>
      <c r="G382" s="32" t="s">
        <v>386</v>
      </c>
      <c r="H382" s="32" t="s">
        <v>489</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414</v>
      </c>
    </row>
    <row r="386" spans="1:8" s="32" customFormat="1" ht="12.75">
      <c r="A386" s="32" t="s">
        <v>221</v>
      </c>
      <c r="B386" s="32" t="s">
        <v>381</v>
      </c>
      <c r="C386" s="32" t="s">
        <v>488</v>
      </c>
      <c r="D386" s="32" t="s">
        <v>383</v>
      </c>
      <c r="E386" s="32" t="s">
        <v>384</v>
      </c>
      <c r="F386" s="32" t="s">
        <v>385</v>
      </c>
      <c r="G386" s="32" t="s">
        <v>386</v>
      </c>
      <c r="H386" s="32" t="s">
        <v>489</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415</v>
      </c>
    </row>
    <row r="390" spans="1:8" s="32" customFormat="1" ht="12.75">
      <c r="A390" s="32" t="s">
        <v>340</v>
      </c>
      <c r="B390" s="32" t="s">
        <v>372</v>
      </c>
      <c r="C390" s="32" t="s">
        <v>373</v>
      </c>
      <c r="D390" s="32" t="s">
        <v>374</v>
      </c>
      <c r="E390" s="32" t="s">
        <v>375</v>
      </c>
      <c r="F390" s="32" t="s">
        <v>376</v>
      </c>
      <c r="G390" s="32" t="s">
        <v>377</v>
      </c>
      <c r="H390" s="32" t="s">
        <v>403</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416</v>
      </c>
    </row>
    <row r="394" spans="1:8" s="32" customFormat="1" ht="12.75">
      <c r="A394" s="32" t="s">
        <v>340</v>
      </c>
      <c r="B394" s="32" t="s">
        <v>372</v>
      </c>
      <c r="C394" s="32" t="s">
        <v>373</v>
      </c>
      <c r="D394" s="32" t="s">
        <v>374</v>
      </c>
      <c r="E394" s="32" t="s">
        <v>375</v>
      </c>
      <c r="F394" s="32" t="s">
        <v>376</v>
      </c>
      <c r="G394" s="32" t="s">
        <v>377</v>
      </c>
      <c r="H394" s="32" t="s">
        <v>403</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417</v>
      </c>
    </row>
    <row r="398" spans="1:11" s="32" customFormat="1" ht="12.75">
      <c r="A398" s="32" t="s">
        <v>181</v>
      </c>
      <c r="B398" s="32" t="s">
        <v>418</v>
      </c>
      <c r="C398" s="32" t="s">
        <v>419</v>
      </c>
      <c r="D398" s="32" t="s">
        <v>420</v>
      </c>
      <c r="E398" s="32" t="s">
        <v>421</v>
      </c>
      <c r="F398" s="32" t="s">
        <v>422</v>
      </c>
      <c r="G398" s="32" t="s">
        <v>423</v>
      </c>
      <c r="H398" s="32" t="s">
        <v>424</v>
      </c>
      <c r="I398" s="32" t="s">
        <v>425</v>
      </c>
      <c r="J398" s="32" t="s">
        <v>426</v>
      </c>
      <c r="K398" s="32" t="s">
        <v>427</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428</v>
      </c>
    </row>
    <row r="402" spans="1:11" s="32" customFormat="1" ht="12.75">
      <c r="A402" s="32" t="s">
        <v>181</v>
      </c>
      <c r="B402" s="32" t="s">
        <v>418</v>
      </c>
      <c r="C402" s="32" t="s">
        <v>419</v>
      </c>
      <c r="D402" s="32" t="s">
        <v>420</v>
      </c>
      <c r="E402" s="32" t="s">
        <v>421</v>
      </c>
      <c r="F402" s="32" t="s">
        <v>422</v>
      </c>
      <c r="G402" s="32" t="s">
        <v>423</v>
      </c>
      <c r="H402" s="32" t="s">
        <v>424</v>
      </c>
      <c r="I402" s="32" t="s">
        <v>425</v>
      </c>
      <c r="J402" s="32" t="s">
        <v>426</v>
      </c>
      <c r="K402" s="32" t="s">
        <v>429</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430</v>
      </c>
    </row>
    <row r="406" spans="1:11" s="32" customFormat="1" ht="12.75">
      <c r="A406" s="32" t="s">
        <v>181</v>
      </c>
      <c r="B406" s="32" t="s">
        <v>418</v>
      </c>
      <c r="C406" s="32" t="s">
        <v>419</v>
      </c>
      <c r="D406" s="32" t="s">
        <v>420</v>
      </c>
      <c r="E406" s="32" t="s">
        <v>421</v>
      </c>
      <c r="F406" s="32" t="s">
        <v>422</v>
      </c>
      <c r="G406" s="32" t="s">
        <v>423</v>
      </c>
      <c r="H406" s="32" t="s">
        <v>424</v>
      </c>
      <c r="I406" s="32" t="s">
        <v>425</v>
      </c>
      <c r="J406" s="32" t="s">
        <v>426</v>
      </c>
      <c r="K406" s="32" t="s">
        <v>431</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371</v>
      </c>
    </row>
    <row r="410" spans="1:8" s="32" customFormat="1" ht="12.75">
      <c r="A410" s="32" t="s">
        <v>340</v>
      </c>
      <c r="B410" s="32" t="s">
        <v>372</v>
      </c>
      <c r="C410" s="32" t="s">
        <v>373</v>
      </c>
      <c r="D410" s="32" t="s">
        <v>374</v>
      </c>
      <c r="E410" s="32" t="s">
        <v>375</v>
      </c>
      <c r="F410" s="32" t="s">
        <v>376</v>
      </c>
      <c r="G410" s="32" t="s">
        <v>377</v>
      </c>
      <c r="H410" s="32" t="s">
        <v>403</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552</v>
      </c>
      <c r="B412" s="75" t="s">
        <v>553</v>
      </c>
    </row>
    <row r="413" spans="1:4" s="28" customFormat="1" ht="12.75">
      <c r="A413" s="28" t="s">
        <v>240</v>
      </c>
      <c r="B413" s="28" t="s">
        <v>550</v>
      </c>
      <c r="C413" s="28" t="s">
        <v>241</v>
      </c>
      <c r="D413" s="28" t="s">
        <v>551</v>
      </c>
    </row>
    <row r="414" s="32" customFormat="1" ht="12.75">
      <c r="A414" s="32" t="s">
        <v>380</v>
      </c>
    </row>
    <row r="415" spans="1:8" s="32" customFormat="1" ht="12.75">
      <c r="A415" s="32" t="s">
        <v>221</v>
      </c>
      <c r="B415" s="32" t="s">
        <v>381</v>
      </c>
      <c r="C415" s="32" t="s">
        <v>488</v>
      </c>
      <c r="D415" s="32" t="s">
        <v>574</v>
      </c>
      <c r="E415" s="32" t="s">
        <v>384</v>
      </c>
      <c r="F415" s="32" t="s">
        <v>385</v>
      </c>
      <c r="G415" s="32" t="s">
        <v>386</v>
      </c>
      <c r="H415" s="32" t="s">
        <v>489</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388</v>
      </c>
    </row>
    <row r="419" spans="1:4" s="75" customFormat="1" ht="12.75">
      <c r="A419" s="75" t="s">
        <v>389</v>
      </c>
      <c r="B419" s="75" t="s">
        <v>390</v>
      </c>
      <c r="C419" s="75" t="s">
        <v>391</v>
      </c>
      <c r="D419" s="75" t="s">
        <v>392</v>
      </c>
    </row>
    <row r="420" spans="1:4" s="75" customFormat="1" ht="12.75">
      <c r="A420" s="28"/>
      <c r="B420" s="28"/>
      <c r="C420" s="75">
        <v>1396969</v>
      </c>
      <c r="D420" s="75">
        <v>15157658</v>
      </c>
    </row>
    <row r="421" s="75" customFormat="1" ht="12.75"/>
    <row r="422" s="75" customFormat="1" ht="12.75">
      <c r="A422" s="75" t="s">
        <v>393</v>
      </c>
    </row>
    <row r="423" spans="1:8" s="75" customFormat="1" ht="12.75">
      <c r="A423" s="75" t="s">
        <v>394</v>
      </c>
      <c r="B423" s="75" t="s">
        <v>395</v>
      </c>
      <c r="C423" s="75" t="s">
        <v>396</v>
      </c>
      <c r="D423" s="75" t="s">
        <v>490</v>
      </c>
      <c r="E423" s="75" t="s">
        <v>491</v>
      </c>
      <c r="F423" s="75" t="s">
        <v>492</v>
      </c>
      <c r="G423" s="75" t="s">
        <v>398</v>
      </c>
      <c r="H423" s="75" t="s">
        <v>493</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400</v>
      </c>
    </row>
    <row r="427" spans="1:11" s="32" customFormat="1" ht="12.75">
      <c r="A427" s="32" t="s">
        <v>221</v>
      </c>
      <c r="B427" s="32" t="s">
        <v>381</v>
      </c>
      <c r="C427" s="32" t="s">
        <v>488</v>
      </c>
      <c r="D427" s="32" t="s">
        <v>574</v>
      </c>
      <c r="E427" s="32" t="s">
        <v>384</v>
      </c>
      <c r="F427" s="32" t="s">
        <v>385</v>
      </c>
      <c r="G427" s="32" t="s">
        <v>386</v>
      </c>
      <c r="H427" s="32" t="s">
        <v>576</v>
      </c>
      <c r="J427" s="32" t="s">
        <v>577</v>
      </c>
      <c r="K427" s="32" t="s">
        <v>236</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402</v>
      </c>
    </row>
    <row r="431" spans="1:8" s="32" customFormat="1" ht="12.75">
      <c r="A431" s="32" t="s">
        <v>340</v>
      </c>
      <c r="B431" s="32" t="s">
        <v>372</v>
      </c>
      <c r="C431" s="32" t="s">
        <v>373</v>
      </c>
      <c r="D431" s="32" t="s">
        <v>374</v>
      </c>
      <c r="E431" s="32" t="s">
        <v>375</v>
      </c>
      <c r="F431" s="32" t="s">
        <v>376</v>
      </c>
      <c r="G431" s="32" t="s">
        <v>377</v>
      </c>
      <c r="H431" s="32" t="s">
        <v>403</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404</v>
      </c>
    </row>
    <row r="435" spans="1:8" s="75" customFormat="1" ht="12.75">
      <c r="A435" s="75" t="s">
        <v>340</v>
      </c>
      <c r="B435" s="75" t="s">
        <v>372</v>
      </c>
      <c r="C435" s="75" t="s">
        <v>373</v>
      </c>
      <c r="D435" s="75" t="s">
        <v>374</v>
      </c>
      <c r="E435" s="75" t="s">
        <v>375</v>
      </c>
      <c r="F435" s="75" t="s">
        <v>376</v>
      </c>
      <c r="G435" s="75" t="s">
        <v>377</v>
      </c>
      <c r="H435" s="75" t="s">
        <v>403</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405</v>
      </c>
    </row>
    <row r="439" spans="1:14" s="75" customFormat="1" ht="12.75">
      <c r="A439" s="32" t="s">
        <v>554</v>
      </c>
      <c r="B439" s="75" t="s">
        <v>383</v>
      </c>
      <c r="C439" s="75" t="s">
        <v>407</v>
      </c>
      <c r="D439" s="75" t="s">
        <v>408</v>
      </c>
      <c r="E439" s="32" t="s">
        <v>384</v>
      </c>
      <c r="F439" s="32" t="s">
        <v>409</v>
      </c>
      <c r="G439" s="32" t="s">
        <v>410</v>
      </c>
      <c r="H439" s="32" t="s">
        <v>411</v>
      </c>
      <c r="I439" s="32" t="s">
        <v>412</v>
      </c>
      <c r="J439" s="75" t="s">
        <v>581</v>
      </c>
      <c r="K439" s="75" t="s">
        <v>578</v>
      </c>
      <c r="L439" s="75" t="s">
        <v>579</v>
      </c>
      <c r="M439" s="75" t="s">
        <v>580</v>
      </c>
      <c r="N439" s="75" t="s">
        <v>192</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413</v>
      </c>
    </row>
    <row r="443" spans="1:8" s="75" customFormat="1" ht="12.75">
      <c r="A443" s="75" t="s">
        <v>221</v>
      </c>
      <c r="B443" s="75" t="s">
        <v>381</v>
      </c>
      <c r="C443" s="75" t="s">
        <v>488</v>
      </c>
      <c r="D443" s="75" t="s">
        <v>383</v>
      </c>
      <c r="E443" s="75" t="s">
        <v>384</v>
      </c>
      <c r="F443" s="75" t="s">
        <v>385</v>
      </c>
      <c r="G443" s="75" t="s">
        <v>386</v>
      </c>
      <c r="H443" s="75" t="s">
        <v>489</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414</v>
      </c>
    </row>
    <row r="447" spans="1:8" s="75" customFormat="1" ht="12.75">
      <c r="A447" s="75" t="s">
        <v>221</v>
      </c>
      <c r="B447" s="75" t="s">
        <v>381</v>
      </c>
      <c r="C447" s="75" t="s">
        <v>488</v>
      </c>
      <c r="D447" s="75" t="s">
        <v>383</v>
      </c>
      <c r="E447" s="75" t="s">
        <v>384</v>
      </c>
      <c r="F447" s="75" t="s">
        <v>385</v>
      </c>
      <c r="G447" s="75" t="s">
        <v>386</v>
      </c>
      <c r="H447" s="75" t="s">
        <v>489</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415</v>
      </c>
    </row>
    <row r="451" spans="1:8" s="75" customFormat="1" ht="12.75">
      <c r="A451" s="75" t="s">
        <v>340</v>
      </c>
      <c r="B451" s="75" t="s">
        <v>372</v>
      </c>
      <c r="C451" s="75" t="s">
        <v>373</v>
      </c>
      <c r="D451" s="75" t="s">
        <v>374</v>
      </c>
      <c r="E451" s="75" t="s">
        <v>375</v>
      </c>
      <c r="F451" s="75" t="s">
        <v>376</v>
      </c>
      <c r="G451" s="75" t="s">
        <v>377</v>
      </c>
      <c r="H451" s="75" t="s">
        <v>403</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416</v>
      </c>
    </row>
    <row r="455" spans="1:8" s="75" customFormat="1" ht="12.75">
      <c r="A455" s="75" t="s">
        <v>340</v>
      </c>
      <c r="B455" s="75" t="s">
        <v>372</v>
      </c>
      <c r="C455" s="75" t="s">
        <v>373</v>
      </c>
      <c r="D455" s="75" t="s">
        <v>374</v>
      </c>
      <c r="E455" s="75" t="s">
        <v>375</v>
      </c>
      <c r="F455" s="75" t="s">
        <v>376</v>
      </c>
      <c r="G455" s="75" t="s">
        <v>377</v>
      </c>
      <c r="H455" s="75" t="s">
        <v>403</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417</v>
      </c>
    </row>
    <row r="459" spans="1:11" s="32" customFormat="1" ht="12.75">
      <c r="A459" s="32" t="s">
        <v>181</v>
      </c>
      <c r="B459" s="32" t="s">
        <v>418</v>
      </c>
      <c r="C459" s="32" t="s">
        <v>419</v>
      </c>
      <c r="D459" s="32" t="s">
        <v>420</v>
      </c>
      <c r="E459" s="32" t="s">
        <v>421</v>
      </c>
      <c r="F459" s="32" t="s">
        <v>422</v>
      </c>
      <c r="G459" s="32" t="s">
        <v>423</v>
      </c>
      <c r="H459" s="32" t="s">
        <v>424</v>
      </c>
      <c r="I459" s="32" t="s">
        <v>425</v>
      </c>
      <c r="J459" s="32" t="s">
        <v>426</v>
      </c>
      <c r="K459" s="32" t="s">
        <v>427</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428</v>
      </c>
    </row>
    <row r="463" spans="1:11" s="75" customFormat="1" ht="12.75">
      <c r="A463" s="75" t="s">
        <v>181</v>
      </c>
      <c r="B463" s="75" t="s">
        <v>418</v>
      </c>
      <c r="C463" s="75" t="s">
        <v>419</v>
      </c>
      <c r="D463" s="75" t="s">
        <v>420</v>
      </c>
      <c r="E463" s="75" t="s">
        <v>421</v>
      </c>
      <c r="F463" s="75" t="s">
        <v>422</v>
      </c>
      <c r="G463" s="75" t="s">
        <v>423</v>
      </c>
      <c r="H463" s="75" t="s">
        <v>424</v>
      </c>
      <c r="I463" s="75" t="s">
        <v>425</v>
      </c>
      <c r="J463" s="75" t="s">
        <v>426</v>
      </c>
      <c r="K463" s="75" t="s">
        <v>429</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430</v>
      </c>
    </row>
    <row r="467" spans="1:11" s="75" customFormat="1" ht="12.75">
      <c r="A467" s="75" t="s">
        <v>181</v>
      </c>
      <c r="B467" s="75" t="s">
        <v>418</v>
      </c>
      <c r="C467" s="75" t="s">
        <v>419</v>
      </c>
      <c r="D467" s="75" t="s">
        <v>420</v>
      </c>
      <c r="E467" s="75" t="s">
        <v>421</v>
      </c>
      <c r="F467" s="75" t="s">
        <v>422</v>
      </c>
      <c r="G467" s="75" t="s">
        <v>423</v>
      </c>
      <c r="H467" s="75" t="s">
        <v>424</v>
      </c>
      <c r="I467" s="75" t="s">
        <v>425</v>
      </c>
      <c r="J467" s="75" t="s">
        <v>426</v>
      </c>
      <c r="K467" s="75" t="s">
        <v>431</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371</v>
      </c>
    </row>
    <row r="471" spans="1:8" s="32" customFormat="1" ht="12.75">
      <c r="A471" s="32" t="s">
        <v>340</v>
      </c>
      <c r="B471" s="32" t="s">
        <v>372</v>
      </c>
      <c r="C471" s="32" t="s">
        <v>373</v>
      </c>
      <c r="D471" s="32" t="s">
        <v>374</v>
      </c>
      <c r="E471" s="32" t="s">
        <v>375</v>
      </c>
      <c r="F471" s="32" t="s">
        <v>376</v>
      </c>
      <c r="G471" s="32" t="s">
        <v>377</v>
      </c>
      <c r="H471" s="32" t="s">
        <v>403</v>
      </c>
    </row>
    <row r="472" spans="1:8" s="32" customFormat="1" ht="12.75">
      <c r="A472" s="40">
        <v>3943</v>
      </c>
      <c r="B472" s="40">
        <v>11058</v>
      </c>
      <c r="C472" s="40">
        <v>25394</v>
      </c>
      <c r="D472" s="40">
        <v>1311</v>
      </c>
      <c r="E472" s="40">
        <v>725</v>
      </c>
      <c r="F472" s="40">
        <v>23230</v>
      </c>
      <c r="G472" s="40">
        <v>29935</v>
      </c>
      <c r="H472" s="40">
        <v>95596</v>
      </c>
    </row>
    <row r="474" spans="1:14" ht="12.75">
      <c r="A474" s="28" t="s">
        <v>240</v>
      </c>
      <c r="B474" s="28" t="s">
        <v>7</v>
      </c>
      <c r="C474" s="28" t="s">
        <v>241</v>
      </c>
      <c r="D474" s="28" t="s">
        <v>8</v>
      </c>
      <c r="E474" s="28"/>
      <c r="F474" s="28"/>
      <c r="G474" s="28"/>
      <c r="H474" s="28"/>
      <c r="I474" s="28"/>
      <c r="J474" s="28"/>
      <c r="K474" s="28"/>
      <c r="L474" s="28"/>
      <c r="M474" s="28"/>
      <c r="N474" s="28"/>
    </row>
    <row r="475" spans="1:14" ht="12.75">
      <c r="A475" s="32" t="s">
        <v>380</v>
      </c>
      <c r="B475" s="32"/>
      <c r="C475" s="32"/>
      <c r="D475" s="32"/>
      <c r="E475" s="32"/>
      <c r="F475" s="32"/>
      <c r="G475" s="32"/>
      <c r="H475" s="32"/>
      <c r="I475" s="32"/>
      <c r="J475" s="32"/>
      <c r="K475" s="32"/>
      <c r="L475" s="32"/>
      <c r="M475" s="32"/>
      <c r="N475" s="32"/>
    </row>
    <row r="476" spans="1:14" ht="12.75">
      <c r="A476" s="40" t="s">
        <v>856</v>
      </c>
      <c r="B476" s="40" t="s">
        <v>857</v>
      </c>
      <c r="C476" s="40" t="s">
        <v>194</v>
      </c>
      <c r="D476" s="40" t="s">
        <v>201</v>
      </c>
      <c r="E476" s="40" t="s">
        <v>202</v>
      </c>
      <c r="F476" s="40" t="s">
        <v>854</v>
      </c>
      <c r="G476" s="40" t="s">
        <v>203</v>
      </c>
      <c r="H476" s="32"/>
      <c r="I476" s="32"/>
      <c r="J476" s="32"/>
      <c r="K476" s="32"/>
      <c r="L476" s="32"/>
      <c r="M476" s="32"/>
      <c r="N476" s="32"/>
    </row>
    <row r="477" spans="1:14" ht="12.75">
      <c r="A477" s="40">
        <v>9756</v>
      </c>
      <c r="B477" s="40">
        <v>3918</v>
      </c>
      <c r="C477" s="40">
        <v>2383828</v>
      </c>
      <c r="D477" s="40">
        <v>8885</v>
      </c>
      <c r="E477" s="40">
        <v>2600</v>
      </c>
      <c r="F477" s="40">
        <v>1218</v>
      </c>
      <c r="G477" s="40">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388</v>
      </c>
      <c r="B479" s="75"/>
      <c r="C479" s="75"/>
      <c r="D479" s="75"/>
      <c r="E479" s="75"/>
      <c r="F479" s="75"/>
      <c r="G479" s="75"/>
      <c r="H479" s="75"/>
      <c r="I479" s="75"/>
      <c r="J479" s="75"/>
      <c r="K479" s="75"/>
      <c r="L479" s="75"/>
      <c r="M479" s="75"/>
      <c r="N479" s="75"/>
    </row>
    <row r="480" spans="1:14" ht="12.75">
      <c r="A480" s="75" t="s">
        <v>389</v>
      </c>
      <c r="B480" s="75" t="s">
        <v>390</v>
      </c>
      <c r="C480" s="75" t="s">
        <v>391</v>
      </c>
      <c r="D480" s="75" t="s">
        <v>392</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393</v>
      </c>
      <c r="B483" s="75"/>
      <c r="C483" s="75"/>
      <c r="D483" s="75"/>
      <c r="E483" s="75"/>
      <c r="F483" s="75"/>
      <c r="G483" s="75"/>
      <c r="H483" s="75"/>
      <c r="I483" s="75"/>
      <c r="J483" s="75"/>
      <c r="K483" s="75"/>
      <c r="L483" s="75"/>
      <c r="M483" s="75"/>
      <c r="N483" s="75"/>
    </row>
    <row r="484" spans="1:14" ht="12.75">
      <c r="A484" s="75" t="s">
        <v>394</v>
      </c>
      <c r="B484" s="75" t="s">
        <v>395</v>
      </c>
      <c r="C484" s="75" t="s">
        <v>396</v>
      </c>
      <c r="D484" s="75" t="s">
        <v>490</v>
      </c>
      <c r="E484" s="75" t="s">
        <v>491</v>
      </c>
      <c r="F484" s="75" t="s">
        <v>492</v>
      </c>
      <c r="G484" s="75" t="s">
        <v>398</v>
      </c>
      <c r="H484" s="75" t="s">
        <v>493</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400</v>
      </c>
      <c r="B487" s="32"/>
      <c r="C487" s="32"/>
      <c r="D487" s="32"/>
      <c r="E487" s="32"/>
      <c r="F487" s="32"/>
      <c r="G487" s="32"/>
      <c r="H487" s="32"/>
      <c r="I487" s="32"/>
      <c r="J487" s="32"/>
      <c r="K487" s="32"/>
      <c r="L487" s="32"/>
      <c r="M487" s="32"/>
      <c r="N487" s="32"/>
    </row>
    <row r="488" spans="1:14" ht="12.75">
      <c r="A488" s="40" t="s">
        <v>856</v>
      </c>
      <c r="B488" s="40" t="s">
        <v>857</v>
      </c>
      <c r="C488" s="40" t="s">
        <v>205</v>
      </c>
      <c r="D488" s="40" t="s">
        <v>206</v>
      </c>
      <c r="E488" s="40" t="s">
        <v>207</v>
      </c>
      <c r="F488" s="40" t="s">
        <v>858</v>
      </c>
      <c r="G488" s="40" t="s">
        <v>855</v>
      </c>
      <c r="H488" s="40" t="s">
        <v>208</v>
      </c>
      <c r="I488" s="32"/>
      <c r="J488" s="32"/>
      <c r="K488" s="32"/>
      <c r="L488" s="32"/>
      <c r="M488" s="32"/>
      <c r="N488" s="32"/>
    </row>
    <row r="489" spans="1:14" ht="12.75">
      <c r="A489" s="40">
        <v>131965</v>
      </c>
      <c r="B489" s="40">
        <v>50942</v>
      </c>
      <c r="C489" s="40">
        <v>4694060</v>
      </c>
      <c r="D489" s="40">
        <v>279657</v>
      </c>
      <c r="E489" s="40">
        <v>72328</v>
      </c>
      <c r="F489" s="40">
        <v>3662</v>
      </c>
      <c r="G489" s="40">
        <v>3759763</v>
      </c>
      <c r="H489" s="40">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402</v>
      </c>
      <c r="B491" s="32"/>
      <c r="C491" s="32"/>
      <c r="D491" s="32"/>
      <c r="E491" s="32"/>
      <c r="F491" s="32"/>
      <c r="G491" s="32"/>
      <c r="H491" s="32"/>
      <c r="I491" s="32"/>
      <c r="J491" s="32"/>
      <c r="K491" s="32"/>
      <c r="L491" s="32"/>
      <c r="M491" s="32"/>
      <c r="N491" s="32"/>
    </row>
    <row r="492" spans="1:14" ht="12.75">
      <c r="A492" s="32" t="s">
        <v>340</v>
      </c>
      <c r="B492" s="32" t="s">
        <v>372</v>
      </c>
      <c r="C492" s="32" t="s">
        <v>373</v>
      </c>
      <c r="D492" s="32" t="s">
        <v>374</v>
      </c>
      <c r="E492" s="32" t="s">
        <v>375</v>
      </c>
      <c r="F492" s="32" t="s">
        <v>376</v>
      </c>
      <c r="G492" s="32" t="s">
        <v>377</v>
      </c>
      <c r="H492" s="32" t="s">
        <v>403</v>
      </c>
      <c r="I492" s="32"/>
      <c r="J492" s="32"/>
      <c r="K492" s="32"/>
      <c r="L492" s="32"/>
      <c r="M492" s="166"/>
      <c r="N492" s="32"/>
    </row>
    <row r="493" spans="1:14" ht="12.75">
      <c r="A493" s="40">
        <v>6430</v>
      </c>
      <c r="B493" s="40">
        <v>23261</v>
      </c>
      <c r="C493" s="40">
        <v>96136</v>
      </c>
      <c r="D493" s="40">
        <v>2342</v>
      </c>
      <c r="E493" s="40">
        <v>7112</v>
      </c>
      <c r="F493" s="40">
        <v>74013</v>
      </c>
      <c r="G493" s="40">
        <v>4927</v>
      </c>
      <c r="H493" s="40">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404</v>
      </c>
      <c r="B495" s="75"/>
      <c r="C495" s="75"/>
      <c r="D495" s="75"/>
      <c r="E495" s="75"/>
      <c r="F495" s="75"/>
      <c r="G495" s="75"/>
      <c r="H495" s="75"/>
      <c r="I495" s="75"/>
      <c r="J495" s="75"/>
      <c r="K495" s="75"/>
      <c r="L495" s="75"/>
      <c r="M495" s="75"/>
      <c r="N495" s="75"/>
    </row>
    <row r="496" spans="1:14" ht="12.75">
      <c r="A496" s="75" t="s">
        <v>340</v>
      </c>
      <c r="B496" s="75" t="s">
        <v>372</v>
      </c>
      <c r="C496" s="75" t="s">
        <v>373</v>
      </c>
      <c r="D496" s="75" t="s">
        <v>374</v>
      </c>
      <c r="E496" s="75" t="s">
        <v>375</v>
      </c>
      <c r="F496" s="75" t="s">
        <v>376</v>
      </c>
      <c r="G496" s="75" t="s">
        <v>377</v>
      </c>
      <c r="H496" s="75" t="s">
        <v>403</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405</v>
      </c>
      <c r="B499" s="32"/>
      <c r="C499" s="32"/>
      <c r="D499" s="32"/>
      <c r="E499" s="32"/>
      <c r="F499" s="32"/>
      <c r="G499" s="32"/>
      <c r="H499" s="32"/>
      <c r="I499" s="32"/>
      <c r="J499" s="32"/>
      <c r="K499" s="32"/>
      <c r="L499" s="166"/>
      <c r="M499" s="32"/>
      <c r="N499" s="32"/>
    </row>
    <row r="500" spans="1:14" ht="12.75">
      <c r="A500" s="40" t="s">
        <v>857</v>
      </c>
      <c r="B500" s="75" t="s">
        <v>383</v>
      </c>
      <c r="C500" s="75" t="s">
        <v>407</v>
      </c>
      <c r="D500" s="75" t="s">
        <v>408</v>
      </c>
      <c r="E500" s="188" t="s">
        <v>84</v>
      </c>
      <c r="F500" s="75" t="s">
        <v>409</v>
      </c>
      <c r="G500" s="40" t="s">
        <v>587</v>
      </c>
      <c r="H500" s="40" t="s">
        <v>859</v>
      </c>
      <c r="I500" s="40" t="s">
        <v>83</v>
      </c>
      <c r="J500" s="173" t="s">
        <v>546</v>
      </c>
      <c r="K500" s="75" t="s">
        <v>578</v>
      </c>
      <c r="L500" s="173" t="s">
        <v>856</v>
      </c>
      <c r="M500" s="75" t="s">
        <v>580</v>
      </c>
      <c r="N500" s="173" t="s">
        <v>307</v>
      </c>
    </row>
    <row r="501" spans="1:14" ht="12.75">
      <c r="A501" s="38">
        <v>100025770</v>
      </c>
      <c r="B501" s="75">
        <v>0</v>
      </c>
      <c r="C501" s="75">
        <v>0</v>
      </c>
      <c r="D501" s="75"/>
      <c r="E501" s="188">
        <v>0</v>
      </c>
      <c r="F501" s="75">
        <v>4998614.637695</v>
      </c>
      <c r="G501" s="38">
        <v>20536215</v>
      </c>
      <c r="H501" s="38">
        <v>1230056</v>
      </c>
      <c r="I501" s="38">
        <v>121792041</v>
      </c>
      <c r="J501" s="38">
        <v>52044398</v>
      </c>
      <c r="K501" s="75">
        <v>184642966.92494398</v>
      </c>
      <c r="L501" s="38">
        <v>547231525</v>
      </c>
      <c r="M501" s="38">
        <v>599275923</v>
      </c>
      <c r="N501" s="38">
        <v>721067964</v>
      </c>
    </row>
    <row r="502" spans="1:14" ht="12.75">
      <c r="A502" s="75"/>
      <c r="B502" s="75"/>
      <c r="C502" s="75"/>
      <c r="D502" s="75"/>
      <c r="E502" s="75"/>
      <c r="F502" s="75"/>
      <c r="G502" s="75"/>
      <c r="H502" s="75"/>
      <c r="I502" s="75"/>
      <c r="J502" s="75"/>
      <c r="K502" s="75"/>
      <c r="L502" s="75"/>
      <c r="M502" s="75"/>
      <c r="N502" s="75"/>
    </row>
    <row r="503" spans="1:14" ht="12.75">
      <c r="A503" s="75" t="s">
        <v>413</v>
      </c>
      <c r="B503" s="75"/>
      <c r="C503" s="75"/>
      <c r="D503" s="75"/>
      <c r="E503" s="75"/>
      <c r="F503" s="75"/>
      <c r="G503" s="75"/>
      <c r="H503" s="75"/>
      <c r="I503" s="75"/>
      <c r="J503" s="75"/>
      <c r="K503" s="75"/>
      <c r="L503" s="75"/>
      <c r="M503" s="75"/>
      <c r="N503" s="75"/>
    </row>
    <row r="504" spans="1:14" ht="12.75">
      <c r="A504" s="75" t="s">
        <v>221</v>
      </c>
      <c r="B504" s="75" t="s">
        <v>381</v>
      </c>
      <c r="C504" s="75" t="s">
        <v>488</v>
      </c>
      <c r="D504" s="75" t="s">
        <v>383</v>
      </c>
      <c r="E504" s="75" t="s">
        <v>384</v>
      </c>
      <c r="F504" s="75" t="s">
        <v>385</v>
      </c>
      <c r="G504" s="75" t="s">
        <v>386</v>
      </c>
      <c r="H504" s="75" t="s">
        <v>489</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414</v>
      </c>
      <c r="B507" s="75"/>
      <c r="C507" s="75"/>
      <c r="D507" s="75"/>
      <c r="E507" s="75"/>
      <c r="F507" s="75"/>
      <c r="G507" s="75"/>
      <c r="H507" s="75"/>
      <c r="I507" s="75"/>
      <c r="J507" s="75"/>
      <c r="K507" s="75"/>
      <c r="L507" s="75"/>
      <c r="M507" s="75"/>
      <c r="N507" s="75"/>
    </row>
    <row r="508" spans="1:14" ht="12.75">
      <c r="A508" s="75" t="s">
        <v>221</v>
      </c>
      <c r="B508" s="75" t="s">
        <v>381</v>
      </c>
      <c r="C508" s="75" t="s">
        <v>488</v>
      </c>
      <c r="D508" s="75" t="s">
        <v>383</v>
      </c>
      <c r="E508" s="75" t="s">
        <v>384</v>
      </c>
      <c r="F508" s="75" t="s">
        <v>385</v>
      </c>
      <c r="G508" s="75" t="s">
        <v>386</v>
      </c>
      <c r="H508" s="75" t="s">
        <v>489</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415</v>
      </c>
      <c r="B511" s="75"/>
      <c r="C511" s="75"/>
      <c r="D511" s="75"/>
      <c r="E511" s="75"/>
      <c r="F511" s="75"/>
      <c r="G511" s="75"/>
      <c r="H511" s="75"/>
      <c r="I511" s="75"/>
      <c r="J511" s="75"/>
      <c r="K511" s="75"/>
      <c r="L511" s="75"/>
      <c r="M511" s="75"/>
      <c r="N511" s="75"/>
    </row>
    <row r="512" spans="1:14" ht="12.75">
      <c r="A512" s="75" t="s">
        <v>340</v>
      </c>
      <c r="B512" s="75" t="s">
        <v>372</v>
      </c>
      <c r="C512" s="75" t="s">
        <v>373</v>
      </c>
      <c r="D512" s="75" t="s">
        <v>374</v>
      </c>
      <c r="E512" s="75" t="s">
        <v>375</v>
      </c>
      <c r="F512" s="75" t="s">
        <v>376</v>
      </c>
      <c r="G512" s="75" t="s">
        <v>377</v>
      </c>
      <c r="H512" s="75" t="s">
        <v>403</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416</v>
      </c>
      <c r="B515" s="75"/>
      <c r="C515" s="75"/>
      <c r="D515" s="75"/>
      <c r="E515" s="75"/>
      <c r="F515" s="75"/>
      <c r="G515" s="75"/>
      <c r="H515" s="75"/>
      <c r="I515" s="75"/>
      <c r="J515" s="75"/>
      <c r="K515" s="75"/>
      <c r="L515" s="75"/>
      <c r="M515" s="75"/>
      <c r="N515" s="75"/>
    </row>
    <row r="516" spans="1:14" ht="12.75">
      <c r="A516" s="75" t="s">
        <v>340</v>
      </c>
      <c r="B516" s="75" t="s">
        <v>372</v>
      </c>
      <c r="C516" s="75" t="s">
        <v>373</v>
      </c>
      <c r="D516" s="75" t="s">
        <v>374</v>
      </c>
      <c r="E516" s="75" t="s">
        <v>375</v>
      </c>
      <c r="F516" s="75" t="s">
        <v>376</v>
      </c>
      <c r="G516" s="75" t="s">
        <v>377</v>
      </c>
      <c r="H516" s="75" t="s">
        <v>403</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417</v>
      </c>
      <c r="B519" s="32"/>
      <c r="C519" s="32"/>
      <c r="D519" s="32"/>
      <c r="E519" s="32"/>
      <c r="F519" s="32"/>
      <c r="G519" s="32"/>
      <c r="H519" s="32"/>
      <c r="I519" s="32"/>
      <c r="J519" s="32"/>
      <c r="K519" s="32"/>
      <c r="L519" s="32"/>
      <c r="M519" s="32"/>
      <c r="N519" s="32"/>
    </row>
    <row r="520" spans="1:14" ht="12.75">
      <c r="A520" s="32" t="s">
        <v>181</v>
      </c>
      <c r="B520" s="32" t="s">
        <v>418</v>
      </c>
      <c r="C520" s="32" t="s">
        <v>419</v>
      </c>
      <c r="D520" s="32" t="s">
        <v>420</v>
      </c>
      <c r="E520" s="32" t="s">
        <v>421</v>
      </c>
      <c r="F520" s="32" t="s">
        <v>422</v>
      </c>
      <c r="G520" s="32" t="s">
        <v>424</v>
      </c>
      <c r="H520" s="32" t="s">
        <v>425</v>
      </c>
      <c r="I520" s="32" t="s">
        <v>426</v>
      </c>
      <c r="J520" s="32" t="s">
        <v>427</v>
      </c>
      <c r="L520" s="32"/>
      <c r="M520" s="32"/>
      <c r="N520" s="32"/>
    </row>
    <row r="521" spans="1:14" ht="12.75">
      <c r="A521" s="40">
        <v>49906</v>
      </c>
      <c r="B521" s="40">
        <v>3250903</v>
      </c>
      <c r="C521" s="40">
        <v>3067376</v>
      </c>
      <c r="D521" s="40">
        <v>14148422</v>
      </c>
      <c r="E521" s="40">
        <v>10288227</v>
      </c>
      <c r="F521" s="40">
        <v>5028683</v>
      </c>
      <c r="G521" s="40">
        <v>709117</v>
      </c>
      <c r="H521" s="40">
        <v>423059</v>
      </c>
      <c r="I521" s="40">
        <v>251902</v>
      </c>
      <c r="J521" s="40">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428</v>
      </c>
      <c r="B523" s="75"/>
      <c r="C523" s="75"/>
      <c r="D523" s="75"/>
      <c r="E523" s="75"/>
      <c r="F523" s="75"/>
      <c r="G523" s="75"/>
      <c r="H523" s="75"/>
      <c r="I523" s="75"/>
      <c r="J523" s="75"/>
      <c r="K523" s="75"/>
      <c r="L523" s="75"/>
      <c r="M523" s="75"/>
      <c r="N523" s="75"/>
    </row>
    <row r="524" spans="1:14" ht="12.75">
      <c r="A524" s="75" t="s">
        <v>181</v>
      </c>
      <c r="B524" s="75" t="s">
        <v>418</v>
      </c>
      <c r="C524" s="75" t="s">
        <v>419</v>
      </c>
      <c r="D524" s="75" t="s">
        <v>420</v>
      </c>
      <c r="E524" s="75" t="s">
        <v>421</v>
      </c>
      <c r="F524" s="75" t="s">
        <v>422</v>
      </c>
      <c r="G524" s="75" t="s">
        <v>423</v>
      </c>
      <c r="H524" s="75" t="s">
        <v>424</v>
      </c>
      <c r="I524" s="75" t="s">
        <v>425</v>
      </c>
      <c r="J524" s="75" t="s">
        <v>426</v>
      </c>
      <c r="K524" s="75" t="s">
        <v>429</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430</v>
      </c>
      <c r="B527" s="75"/>
      <c r="C527" s="75"/>
      <c r="D527" s="75"/>
      <c r="E527" s="75"/>
      <c r="F527" s="75"/>
      <c r="G527" s="75"/>
      <c r="H527" s="75"/>
      <c r="I527" s="75"/>
      <c r="J527" s="75"/>
      <c r="K527" s="75"/>
      <c r="L527" s="75"/>
      <c r="M527" s="75"/>
      <c r="N527" s="75"/>
    </row>
    <row r="528" spans="1:14" ht="12.75">
      <c r="A528" s="75" t="s">
        <v>181</v>
      </c>
      <c r="B528" s="75" t="s">
        <v>418</v>
      </c>
      <c r="C528" s="75" t="s">
        <v>419</v>
      </c>
      <c r="D528" s="75" t="s">
        <v>420</v>
      </c>
      <c r="E528" s="75" t="s">
        <v>421</v>
      </c>
      <c r="F528" s="75" t="s">
        <v>422</v>
      </c>
      <c r="G528" s="75" t="s">
        <v>423</v>
      </c>
      <c r="H528" s="75" t="s">
        <v>424</v>
      </c>
      <c r="I528" s="75" t="s">
        <v>425</v>
      </c>
      <c r="J528" s="75" t="s">
        <v>426</v>
      </c>
      <c r="K528" s="75" t="s">
        <v>431</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371</v>
      </c>
      <c r="B531" s="32"/>
      <c r="C531" s="32"/>
      <c r="D531" s="32"/>
      <c r="E531" s="32"/>
      <c r="F531" s="32"/>
      <c r="G531" s="32"/>
      <c r="H531" s="32"/>
      <c r="I531" s="32"/>
      <c r="J531" s="32"/>
      <c r="K531" s="32"/>
      <c r="L531" s="32"/>
      <c r="M531" s="32"/>
      <c r="N531" s="32"/>
    </row>
    <row r="532" spans="1:14" ht="12.75">
      <c r="A532" s="32" t="s">
        <v>340</v>
      </c>
      <c r="B532" s="32" t="s">
        <v>372</v>
      </c>
      <c r="C532" s="32" t="s">
        <v>373</v>
      </c>
      <c r="D532" s="32" t="s">
        <v>374</v>
      </c>
      <c r="E532" s="32" t="s">
        <v>375</v>
      </c>
      <c r="F532" s="32" t="s">
        <v>376</v>
      </c>
      <c r="G532" s="32" t="s">
        <v>377</v>
      </c>
      <c r="H532" s="32" t="s">
        <v>403</v>
      </c>
      <c r="I532" s="32"/>
      <c r="J532" s="32"/>
      <c r="K532" s="32"/>
      <c r="L532" s="32"/>
      <c r="M532" s="32"/>
      <c r="N532" s="32"/>
    </row>
    <row r="533" spans="1:14" ht="12.75">
      <c r="A533" s="40">
        <v>4542</v>
      </c>
      <c r="B533" s="40">
        <v>12037</v>
      </c>
      <c r="C533" s="40">
        <v>26101</v>
      </c>
      <c r="D533" s="40">
        <v>1603</v>
      </c>
      <c r="E533" s="40">
        <v>3970</v>
      </c>
      <c r="F533" s="40">
        <v>31838</v>
      </c>
      <c r="G533" s="40">
        <v>2021</v>
      </c>
      <c r="H533" s="40">
        <v>82112</v>
      </c>
      <c r="I533" s="32"/>
      <c r="J533" s="32"/>
      <c r="K533" s="32"/>
      <c r="L533" s="32"/>
      <c r="M533" s="32"/>
      <c r="N533" s="32"/>
    </row>
    <row r="535" spans="1:14" ht="12.75">
      <c r="A535" s="28" t="s">
        <v>240</v>
      </c>
      <c r="B535" s="28" t="s">
        <v>649</v>
      </c>
      <c r="C535" s="28" t="s">
        <v>241</v>
      </c>
      <c r="D535" s="28" t="s">
        <v>650</v>
      </c>
      <c r="E535" s="28"/>
      <c r="F535" s="28"/>
      <c r="G535" s="28"/>
      <c r="H535" s="28"/>
      <c r="I535" s="28"/>
      <c r="J535" s="28"/>
      <c r="K535" s="28"/>
      <c r="L535" s="28"/>
      <c r="M535" s="28"/>
      <c r="N535" s="28"/>
    </row>
    <row r="536" spans="1:14" ht="12.75">
      <c r="A536" s="32" t="s">
        <v>380</v>
      </c>
      <c r="B536" s="32"/>
      <c r="C536" s="32"/>
      <c r="D536" s="32"/>
      <c r="E536" s="32"/>
      <c r="F536" s="32"/>
      <c r="G536" s="32"/>
      <c r="H536" s="32"/>
      <c r="I536" s="32"/>
      <c r="J536" s="32"/>
      <c r="K536" s="32"/>
      <c r="L536" s="32"/>
      <c r="M536" s="32"/>
      <c r="N536" s="32"/>
    </row>
    <row r="537" spans="1:14" ht="12.75">
      <c r="A537" s="40" t="str">
        <f>a!A4</f>
        <v>ECS Orders/Subscriptions</v>
      </c>
      <c r="B537" s="40" t="str">
        <f>a!A5</f>
        <v>Non-ECS Orders/Subscrip</v>
      </c>
      <c r="C537" s="40" t="str">
        <f>a!A6</f>
        <v>WWW (users)</v>
      </c>
      <c r="D537" s="40" t="str">
        <f>a!A7</f>
        <v>FTP (users)</v>
      </c>
      <c r="E537" s="40" t="str">
        <f>a!A8</f>
        <v>Off-line (users)</v>
      </c>
      <c r="F537" s="40" t="str">
        <f>a!A9</f>
        <v>Datapool (users)</v>
      </c>
      <c r="G537" s="40" t="str">
        <f>a!A10</f>
        <v>Total (users)</v>
      </c>
      <c r="H537" s="32"/>
      <c r="I537" s="32"/>
      <c r="J537" s="32"/>
      <c r="K537" s="32"/>
      <c r="L537" s="32"/>
      <c r="M537" s="32"/>
      <c r="N537" s="32"/>
    </row>
    <row r="538" spans="1:14" ht="12.75">
      <c r="A538" s="40">
        <f>a!K4</f>
        <v>11415</v>
      </c>
      <c r="B538" s="40">
        <f>a!K5</f>
        <v>3014</v>
      </c>
      <c r="C538" s="40">
        <f>a!K6</f>
        <v>2495759</v>
      </c>
      <c r="D538" s="40">
        <f>a!K7</f>
        <v>6516</v>
      </c>
      <c r="E538" s="40">
        <f>a!K8</f>
        <v>3641</v>
      </c>
      <c r="F538" s="40">
        <f>a!K9</f>
        <v>6340</v>
      </c>
      <c r="G538" s="40">
        <f>a!K10</f>
        <v>2526685</v>
      </c>
      <c r="H538" s="32"/>
      <c r="I538" s="32"/>
      <c r="J538" s="32"/>
      <c r="K538" s="32"/>
      <c r="L538" s="32"/>
      <c r="M538" s="32"/>
      <c r="N538" s="32"/>
    </row>
    <row r="539" spans="1:14" ht="12.75">
      <c r="A539" s="75"/>
      <c r="B539" s="75"/>
      <c r="C539" s="75"/>
      <c r="D539" s="75"/>
      <c r="E539" s="75"/>
      <c r="F539" s="75"/>
      <c r="G539" s="75"/>
      <c r="H539" s="75"/>
      <c r="I539" s="75"/>
      <c r="J539" s="75"/>
      <c r="K539" s="75"/>
      <c r="L539" s="75"/>
      <c r="M539" s="75"/>
      <c r="N539" s="75"/>
    </row>
    <row r="540" spans="1:14" ht="12.75">
      <c r="A540" s="75" t="s">
        <v>388</v>
      </c>
      <c r="B540" s="75"/>
      <c r="C540" s="75"/>
      <c r="D540" s="75"/>
      <c r="E540" s="75"/>
      <c r="F540" s="75"/>
      <c r="G540" s="75"/>
      <c r="H540" s="75"/>
      <c r="I540" s="75"/>
      <c r="J540" s="75"/>
      <c r="K540" s="75"/>
      <c r="L540" s="75"/>
      <c r="M540" s="75"/>
      <c r="N540" s="75"/>
    </row>
    <row r="541" spans="1:14" ht="12.75">
      <c r="A541" s="75" t="s">
        <v>389</v>
      </c>
      <c r="B541" s="75" t="s">
        <v>390</v>
      </c>
      <c r="C541" s="75" t="s">
        <v>391</v>
      </c>
      <c r="D541" s="75" t="s">
        <v>392</v>
      </c>
      <c r="E541" s="75"/>
      <c r="F541" s="75"/>
      <c r="G541" s="75"/>
      <c r="H541" s="75"/>
      <c r="I541" s="75"/>
      <c r="J541" s="75"/>
      <c r="K541" s="75"/>
      <c r="L541" s="75"/>
      <c r="M541" s="75"/>
      <c r="N541" s="75"/>
    </row>
    <row r="542" spans="1:14" ht="12.75">
      <c r="A542" s="28"/>
      <c r="B542" s="28"/>
      <c r="C542" s="75">
        <v>1396969</v>
      </c>
      <c r="D542" s="75">
        <v>15157658</v>
      </c>
      <c r="E542" s="75"/>
      <c r="F542" s="75"/>
      <c r="G542" s="75"/>
      <c r="H542" s="75"/>
      <c r="I542" s="75"/>
      <c r="J542" s="75"/>
      <c r="K542" s="75"/>
      <c r="L542" s="75"/>
      <c r="M542" s="75"/>
      <c r="N542" s="75"/>
    </row>
    <row r="543" spans="1:14" ht="12.75">
      <c r="A543" s="75"/>
      <c r="B543" s="75"/>
      <c r="C543" s="75"/>
      <c r="D543" s="75"/>
      <c r="E543" s="75"/>
      <c r="F543" s="75"/>
      <c r="G543" s="75"/>
      <c r="H543" s="75"/>
      <c r="I543" s="75"/>
      <c r="J543" s="75"/>
      <c r="K543" s="75"/>
      <c r="L543" s="75"/>
      <c r="M543" s="75"/>
      <c r="N543" s="75"/>
    </row>
    <row r="544" spans="1:14" ht="12.75">
      <c r="A544" s="75" t="s">
        <v>393</v>
      </c>
      <c r="B544" s="75"/>
      <c r="C544" s="75"/>
      <c r="D544" s="75"/>
      <c r="E544" s="75"/>
      <c r="F544" s="75"/>
      <c r="G544" s="75"/>
      <c r="H544" s="75"/>
      <c r="I544" s="75"/>
      <c r="J544" s="75"/>
      <c r="K544" s="75"/>
      <c r="L544" s="75"/>
      <c r="M544" s="75"/>
      <c r="N544" s="75"/>
    </row>
    <row r="545" spans="1:14" ht="12.75">
      <c r="A545" s="75" t="s">
        <v>394</v>
      </c>
      <c r="B545" s="75" t="s">
        <v>395</v>
      </c>
      <c r="C545" s="75" t="s">
        <v>396</v>
      </c>
      <c r="D545" s="75" t="s">
        <v>490</v>
      </c>
      <c r="E545" s="75" t="s">
        <v>491</v>
      </c>
      <c r="F545" s="75" t="s">
        <v>492</v>
      </c>
      <c r="G545" s="75" t="s">
        <v>398</v>
      </c>
      <c r="H545" s="75" t="s">
        <v>493</v>
      </c>
      <c r="I545" s="75"/>
      <c r="J545" s="75"/>
      <c r="K545" s="75"/>
      <c r="L545" s="75"/>
      <c r="M545" s="75"/>
      <c r="N545" s="75"/>
    </row>
    <row r="546" spans="1:14" ht="12.75">
      <c r="A546" s="75">
        <v>19067321</v>
      </c>
      <c r="B546" s="75">
        <v>14369313</v>
      </c>
      <c r="C546" s="75">
        <v>10922070</v>
      </c>
      <c r="D546" s="75">
        <v>28316737</v>
      </c>
      <c r="E546" s="75">
        <v>13825273</v>
      </c>
      <c r="F546" s="75">
        <v>1465</v>
      </c>
      <c r="G546" s="75">
        <v>2003447</v>
      </c>
      <c r="H546" s="75">
        <v>88505626</v>
      </c>
      <c r="I546" s="75"/>
      <c r="J546" s="75"/>
      <c r="K546" s="75"/>
      <c r="L546" s="75"/>
      <c r="M546" s="75"/>
      <c r="N546" s="75"/>
    </row>
    <row r="547" spans="1:14" ht="12.75">
      <c r="A547" s="75"/>
      <c r="B547" s="75"/>
      <c r="C547" s="75"/>
      <c r="D547" s="75"/>
      <c r="E547" s="75"/>
      <c r="F547" s="75"/>
      <c r="G547" s="75"/>
      <c r="H547" s="75"/>
      <c r="I547" s="75"/>
      <c r="J547" s="75"/>
      <c r="K547" s="75"/>
      <c r="L547" s="75"/>
      <c r="M547" s="75"/>
      <c r="N547" s="75"/>
    </row>
    <row r="548" spans="1:14" ht="12.75">
      <c r="A548" s="32" t="s">
        <v>400</v>
      </c>
      <c r="B548" s="32"/>
      <c r="C548" s="32"/>
      <c r="D548" s="32"/>
      <c r="E548" s="32"/>
      <c r="F548" s="32"/>
      <c r="G548" s="32"/>
      <c r="H548" s="32"/>
      <c r="I548" s="32"/>
      <c r="J548" s="32"/>
      <c r="K548" s="32"/>
      <c r="L548" s="32"/>
      <c r="M548" s="32"/>
      <c r="N548" s="32"/>
    </row>
    <row r="549" spans="1:14" ht="12.75">
      <c r="A549" s="40" t="str">
        <f>a!A14</f>
        <v>ECS Orders/Subscriptions</v>
      </c>
      <c r="B549" s="40" t="str">
        <f>a!A15</f>
        <v>Non-ECS Orders/Subscrip</v>
      </c>
      <c r="C549" s="40" t="str">
        <f>a!A16</f>
        <v>WWW Inquiries</v>
      </c>
      <c r="D549" s="40" t="str">
        <f>a!A17</f>
        <v>WWW Data Retrievals</v>
      </c>
      <c r="E549" s="40" t="str">
        <f>a!A18</f>
        <v>FTP (accesses)</v>
      </c>
      <c r="F549" s="40" t="str">
        <f>a!A19</f>
        <v>Off-line Inquiries</v>
      </c>
      <c r="G549" s="40" t="str">
        <f>a!A20</f>
        <v>Datapool (accesses)</v>
      </c>
      <c r="H549" s="40" t="str">
        <f>a!A21</f>
        <v>Total (accesses)</v>
      </c>
      <c r="I549" s="32"/>
      <c r="J549" s="32"/>
      <c r="K549" s="32"/>
      <c r="L549" s="32"/>
      <c r="M549" s="32"/>
      <c r="N549" s="32"/>
    </row>
    <row r="550" spans="1:14" ht="12.75">
      <c r="A550" s="40">
        <f>a!K14</f>
        <v>618922</v>
      </c>
      <c r="B550" s="40">
        <f>a!K15</f>
        <v>34033</v>
      </c>
      <c r="C550" s="40">
        <f>a!K16</f>
        <v>5231293</v>
      </c>
      <c r="D550" s="40">
        <f>a!K17</f>
        <v>289453</v>
      </c>
      <c r="E550" s="40">
        <f>a!K18</f>
        <v>62352</v>
      </c>
      <c r="F550" s="40">
        <f>a!K19</f>
        <v>3529</v>
      </c>
      <c r="G550" s="40">
        <f>a!K20</f>
        <v>18956073</v>
      </c>
      <c r="H550" s="40">
        <f>a!K21</f>
        <v>25195655</v>
      </c>
      <c r="I550" s="32"/>
      <c r="J550" s="40"/>
      <c r="K550" s="40"/>
      <c r="L550" s="32"/>
      <c r="M550" s="32"/>
      <c r="N550" s="32"/>
    </row>
    <row r="551" spans="1:14" ht="12.75">
      <c r="A551" s="75"/>
      <c r="B551" s="75"/>
      <c r="C551" s="75"/>
      <c r="D551" s="75"/>
      <c r="E551" s="75"/>
      <c r="F551" s="75"/>
      <c r="G551" s="75"/>
      <c r="H551" s="75"/>
      <c r="I551" s="75"/>
      <c r="J551" s="75"/>
      <c r="K551" s="75"/>
      <c r="L551" s="75"/>
      <c r="M551" s="75"/>
      <c r="N551" s="75"/>
    </row>
    <row r="552" spans="1:14" ht="12.75">
      <c r="A552" s="32" t="s">
        <v>648</v>
      </c>
      <c r="B552" s="32"/>
      <c r="C552" s="32"/>
      <c r="D552" s="32"/>
      <c r="E552" s="32"/>
      <c r="F552" s="32"/>
      <c r="G552" s="32"/>
      <c r="H552" s="32"/>
      <c r="I552" s="32"/>
      <c r="J552" s="32"/>
      <c r="K552" s="32"/>
      <c r="L552" s="32"/>
      <c r="M552" s="32"/>
      <c r="N552" s="32"/>
    </row>
    <row r="553" spans="1:14" ht="12.75">
      <c r="A553" s="32" t="s">
        <v>340</v>
      </c>
      <c r="B553" s="32" t="s">
        <v>372</v>
      </c>
      <c r="C553" s="32" t="s">
        <v>373</v>
      </c>
      <c r="D553" s="32" t="s">
        <v>374</v>
      </c>
      <c r="E553" s="32" t="s">
        <v>375</v>
      </c>
      <c r="F553" s="32" t="s">
        <v>376</v>
      </c>
      <c r="G553" s="32" t="s">
        <v>377</v>
      </c>
      <c r="H553" s="32" t="s">
        <v>403</v>
      </c>
      <c r="I553" s="32"/>
      <c r="J553" s="32"/>
      <c r="K553" s="32"/>
      <c r="L553" s="32"/>
      <c r="M553" s="166"/>
      <c r="N553" s="32"/>
    </row>
    <row r="554" spans="1:14" ht="12.75">
      <c r="A554" s="40">
        <f>a!K209</f>
        <v>5798</v>
      </c>
      <c r="B554" s="40">
        <f>a!K210</f>
        <v>15776</v>
      </c>
      <c r="C554" s="40">
        <f>a!K211</f>
        <v>75148</v>
      </c>
      <c r="D554" s="40">
        <f>a!K212</f>
        <v>1849</v>
      </c>
      <c r="E554" s="40">
        <f>a!K213</f>
        <v>3637</v>
      </c>
      <c r="F554" s="40">
        <f>a!K215</f>
        <v>58331</v>
      </c>
      <c r="G554" s="40">
        <f>a!K216</f>
        <v>25976</v>
      </c>
      <c r="H554" s="40">
        <f>a!K217</f>
        <v>186515</v>
      </c>
      <c r="I554" s="32"/>
      <c r="J554" s="32"/>
      <c r="K554" s="32"/>
      <c r="L554" s="32"/>
      <c r="M554" s="32"/>
      <c r="N554" s="32"/>
    </row>
    <row r="555" spans="1:14" ht="12.75">
      <c r="A555" s="75"/>
      <c r="B555" s="75"/>
      <c r="C555" s="75"/>
      <c r="D555" s="75"/>
      <c r="E555" s="75"/>
      <c r="F555" s="75"/>
      <c r="G555" s="75"/>
      <c r="H555" s="75"/>
      <c r="I555" s="75"/>
      <c r="J555" s="75"/>
      <c r="K555" s="75"/>
      <c r="L555" s="75"/>
      <c r="M555" s="75"/>
      <c r="N555" s="75"/>
    </row>
    <row r="556" spans="1:14" ht="12.75">
      <c r="A556" s="75" t="s">
        <v>404</v>
      </c>
      <c r="B556" s="75"/>
      <c r="C556" s="75"/>
      <c r="D556" s="75"/>
      <c r="E556" s="75"/>
      <c r="F556" s="75"/>
      <c r="G556" s="75"/>
      <c r="H556" s="75"/>
      <c r="I556" s="75"/>
      <c r="J556" s="75"/>
      <c r="K556" s="75"/>
      <c r="L556" s="75"/>
      <c r="M556" s="75"/>
      <c r="N556" s="75"/>
    </row>
    <row r="557" spans="1:14" ht="12.75">
      <c r="A557" s="75" t="s">
        <v>340</v>
      </c>
      <c r="B557" s="75" t="s">
        <v>372</v>
      </c>
      <c r="C557" s="75" t="s">
        <v>373</v>
      </c>
      <c r="D557" s="75" t="s">
        <v>374</v>
      </c>
      <c r="E557" s="75" t="s">
        <v>375</v>
      </c>
      <c r="F557" s="75" t="s">
        <v>376</v>
      </c>
      <c r="G557" s="75" t="s">
        <v>377</v>
      </c>
      <c r="H557" s="75" t="s">
        <v>403</v>
      </c>
      <c r="I557" s="75"/>
      <c r="J557" s="75"/>
      <c r="K557" s="75"/>
      <c r="L557" s="75"/>
      <c r="M557" s="75"/>
      <c r="N557" s="75"/>
    </row>
    <row r="558" spans="1:14" ht="12.75">
      <c r="A558" s="75">
        <v>8691</v>
      </c>
      <c r="B558" s="75">
        <v>13973</v>
      </c>
      <c r="C558" s="75">
        <v>79384</v>
      </c>
      <c r="D558" s="75">
        <v>1717</v>
      </c>
      <c r="E558" s="75">
        <v>0</v>
      </c>
      <c r="F558" s="75">
        <v>43825</v>
      </c>
      <c r="G558" s="75">
        <v>56150</v>
      </c>
      <c r="H558" s="75">
        <v>203740</v>
      </c>
      <c r="I558" s="75"/>
      <c r="J558" s="75"/>
      <c r="K558" s="75"/>
      <c r="L558" s="75"/>
      <c r="M558" s="75"/>
      <c r="N558" s="75"/>
    </row>
    <row r="559" spans="1:14" ht="12.75">
      <c r="A559" s="75"/>
      <c r="B559" s="75"/>
      <c r="C559" s="75"/>
      <c r="D559" s="75"/>
      <c r="E559" s="75"/>
      <c r="F559" s="75"/>
      <c r="G559" s="75"/>
      <c r="H559" s="75"/>
      <c r="I559" s="75"/>
      <c r="J559" s="75"/>
      <c r="K559" s="75"/>
      <c r="L559" s="75"/>
      <c r="M559" s="75"/>
      <c r="N559" s="75"/>
    </row>
    <row r="560" spans="1:14" ht="12.75">
      <c r="A560" s="32" t="s">
        <v>405</v>
      </c>
      <c r="B560" s="32"/>
      <c r="C560" s="32"/>
      <c r="D560" s="32"/>
      <c r="E560" s="32"/>
      <c r="F560" s="32"/>
      <c r="G560" s="32"/>
      <c r="H560" s="32"/>
      <c r="I560" s="32"/>
      <c r="J560" s="32"/>
      <c r="K560" s="32"/>
      <c r="L560" s="166"/>
      <c r="M560" s="32"/>
      <c r="N560" s="32"/>
    </row>
    <row r="561" spans="1:14" ht="12.75">
      <c r="A561" s="40" t="str">
        <f>a!A109</f>
        <v>Non-ECS Orders/Subscrip</v>
      </c>
      <c r="B561" s="75" t="s">
        <v>383</v>
      </c>
      <c r="C561" s="75" t="s">
        <v>407</v>
      </c>
      <c r="D561" s="75" t="s">
        <v>408</v>
      </c>
      <c r="E561" s="188" t="s">
        <v>84</v>
      </c>
      <c r="F561" s="75" t="s">
        <v>409</v>
      </c>
      <c r="G561" s="40" t="str">
        <f>a!A110</f>
        <v>Anonymous FTP(MB)</v>
      </c>
      <c r="H561" s="40" t="str">
        <f>a!A111</f>
        <v>Web Downloads (MB)</v>
      </c>
      <c r="I561" s="40" t="str">
        <f>a!A112</f>
        <v>Total Non-ECS Volume (MB)</v>
      </c>
      <c r="J561" s="173" t="str">
        <f>a!A106</f>
        <v>ECS Data Pools (MB)</v>
      </c>
      <c r="K561" s="75" t="s">
        <v>578</v>
      </c>
      <c r="L561" s="173" t="str">
        <f>a!A107</f>
        <v>ECS Orders/Subscriptions</v>
      </c>
      <c r="M561" s="75" t="s">
        <v>580</v>
      </c>
      <c r="N561" s="173" t="str">
        <f>a!A113</f>
        <v>Total Volume Delivered (MB)</v>
      </c>
    </row>
    <row r="562" spans="1:14" ht="12.75">
      <c r="A562" s="38">
        <f>a!K109</f>
        <v>100864014</v>
      </c>
      <c r="B562" s="75">
        <v>0</v>
      </c>
      <c r="C562" s="75">
        <v>0</v>
      </c>
      <c r="D562" s="75"/>
      <c r="E562" s="188">
        <v>0</v>
      </c>
      <c r="F562" s="75">
        <v>4998614.637695</v>
      </c>
      <c r="G562" s="38">
        <f>a!K110</f>
        <v>26904357</v>
      </c>
      <c r="H562" s="38">
        <f>a!K111</f>
        <v>921027</v>
      </c>
      <c r="I562" s="38">
        <f>a!K112</f>
        <v>128689398</v>
      </c>
      <c r="J562" s="38">
        <f>a!K106</f>
        <v>66487047</v>
      </c>
      <c r="K562" s="75">
        <v>184642966.92494398</v>
      </c>
      <c r="L562" s="38">
        <f>a!K107</f>
        <v>561325393</v>
      </c>
      <c r="M562" s="38">
        <f>a!K108</f>
        <v>627812440</v>
      </c>
      <c r="N562" s="38">
        <f>a!K113</f>
        <v>756501837</v>
      </c>
    </row>
    <row r="563" spans="1:14" ht="12.75">
      <c r="A563" s="75"/>
      <c r="B563" s="75"/>
      <c r="C563" s="75"/>
      <c r="D563" s="75"/>
      <c r="E563" s="75"/>
      <c r="F563" s="75"/>
      <c r="G563" s="75"/>
      <c r="H563" s="75"/>
      <c r="I563" s="75"/>
      <c r="J563" s="75"/>
      <c r="K563" s="75"/>
      <c r="L563" s="75"/>
      <c r="M563" s="75"/>
      <c r="N563" s="75"/>
    </row>
    <row r="564" spans="1:14" ht="12.75">
      <c r="A564" s="75" t="s">
        <v>413</v>
      </c>
      <c r="B564" s="75"/>
      <c r="C564" s="75"/>
      <c r="D564" s="75"/>
      <c r="E564" s="75"/>
      <c r="F564" s="75"/>
      <c r="G564" s="75"/>
      <c r="H564" s="75"/>
      <c r="I564" s="75"/>
      <c r="J564" s="75"/>
      <c r="K564" s="75"/>
      <c r="L564" s="75"/>
      <c r="M564" s="75"/>
      <c r="N564" s="75"/>
    </row>
    <row r="565" spans="1:14" ht="12.75">
      <c r="A565" s="75" t="s">
        <v>221</v>
      </c>
      <c r="B565" s="75" t="s">
        <v>381</v>
      </c>
      <c r="C565" s="75" t="s">
        <v>488</v>
      </c>
      <c r="D565" s="75" t="s">
        <v>383</v>
      </c>
      <c r="E565" s="75" t="s">
        <v>384</v>
      </c>
      <c r="F565" s="75" t="s">
        <v>385</v>
      </c>
      <c r="G565" s="75" t="s">
        <v>386</v>
      </c>
      <c r="H565" s="75" t="s">
        <v>489</v>
      </c>
      <c r="I565" s="75"/>
      <c r="J565" s="75"/>
      <c r="K565" s="75"/>
      <c r="L565" s="75"/>
      <c r="M565" s="75"/>
      <c r="N565" s="75"/>
    </row>
    <row r="566" spans="1:14" ht="12.75">
      <c r="A566" s="75">
        <v>0</v>
      </c>
      <c r="B566" s="75">
        <v>0</v>
      </c>
      <c r="C566" s="75">
        <v>39960</v>
      </c>
      <c r="D566" s="75">
        <v>4455</v>
      </c>
      <c r="E566" s="75">
        <v>1412451</v>
      </c>
      <c r="F566" s="75">
        <v>9861</v>
      </c>
      <c r="G566" s="75">
        <v>11391</v>
      </c>
      <c r="H566" s="75">
        <v>1478118</v>
      </c>
      <c r="I566" s="75"/>
      <c r="J566" s="75"/>
      <c r="K566" s="75"/>
      <c r="L566" s="75"/>
      <c r="M566" s="75"/>
      <c r="N566" s="75"/>
    </row>
    <row r="567" spans="1:14" ht="12.75">
      <c r="A567" s="75"/>
      <c r="B567" s="75"/>
      <c r="C567" s="75"/>
      <c r="D567" s="75"/>
      <c r="E567" s="75"/>
      <c r="F567" s="75"/>
      <c r="G567" s="75"/>
      <c r="H567" s="75"/>
      <c r="I567" s="75"/>
      <c r="J567" s="75"/>
      <c r="K567" s="75"/>
      <c r="L567" s="75"/>
      <c r="M567" s="75"/>
      <c r="N567" s="75"/>
    </row>
    <row r="568" spans="1:14" ht="12.75">
      <c r="A568" s="75" t="s">
        <v>414</v>
      </c>
      <c r="B568" s="75"/>
      <c r="C568" s="75"/>
      <c r="D568" s="75"/>
      <c r="E568" s="75"/>
      <c r="F568" s="75"/>
      <c r="G568" s="75"/>
      <c r="H568" s="75"/>
      <c r="I568" s="75"/>
      <c r="J568" s="75"/>
      <c r="K568" s="75"/>
      <c r="L568" s="75"/>
      <c r="M568" s="75"/>
      <c r="N568" s="75"/>
    </row>
    <row r="569" spans="1:14" ht="12.75">
      <c r="A569" s="75" t="s">
        <v>221</v>
      </c>
      <c r="B569" s="75" t="s">
        <v>381</v>
      </c>
      <c r="C569" s="75" t="s">
        <v>488</v>
      </c>
      <c r="D569" s="75" t="s">
        <v>383</v>
      </c>
      <c r="E569" s="75" t="s">
        <v>384</v>
      </c>
      <c r="F569" s="75" t="s">
        <v>385</v>
      </c>
      <c r="G569" s="75" t="s">
        <v>386</v>
      </c>
      <c r="H569" s="75" t="s">
        <v>489</v>
      </c>
      <c r="I569" s="75"/>
      <c r="J569" s="75"/>
      <c r="K569" s="75"/>
      <c r="L569" s="75"/>
      <c r="M569" s="75"/>
      <c r="N569" s="75"/>
    </row>
    <row r="570" spans="1:14" ht="12.75">
      <c r="A570" s="75">
        <v>0</v>
      </c>
      <c r="B570" s="75">
        <v>0</v>
      </c>
      <c r="C570" s="75">
        <v>0</v>
      </c>
      <c r="D570" s="75">
        <v>0</v>
      </c>
      <c r="E570" s="75">
        <v>718834</v>
      </c>
      <c r="F570" s="75">
        <v>1500</v>
      </c>
      <c r="G570" s="75">
        <v>0</v>
      </c>
      <c r="H570" s="75">
        <v>720334</v>
      </c>
      <c r="I570" s="75"/>
      <c r="J570" s="75"/>
      <c r="K570" s="75"/>
      <c r="L570" s="75"/>
      <c r="M570" s="75"/>
      <c r="N570" s="75"/>
    </row>
    <row r="571" spans="1:14" ht="12.75">
      <c r="A571" s="75"/>
      <c r="B571" s="75"/>
      <c r="C571" s="75"/>
      <c r="D571" s="75"/>
      <c r="E571" s="75"/>
      <c r="F571" s="75"/>
      <c r="G571" s="75"/>
      <c r="H571" s="75"/>
      <c r="I571" s="75"/>
      <c r="J571" s="75"/>
      <c r="K571" s="75"/>
      <c r="L571" s="75"/>
      <c r="M571" s="75"/>
      <c r="N571" s="75"/>
    </row>
    <row r="572" spans="1:14" ht="12.75">
      <c r="A572" s="75" t="s">
        <v>415</v>
      </c>
      <c r="B572" s="75"/>
      <c r="C572" s="75"/>
      <c r="D572" s="75"/>
      <c r="E572" s="75"/>
      <c r="F572" s="75"/>
      <c r="G572" s="75"/>
      <c r="H572" s="75"/>
      <c r="I572" s="75"/>
      <c r="J572" s="75"/>
      <c r="K572" s="75"/>
      <c r="L572" s="75"/>
      <c r="M572" s="75"/>
      <c r="N572" s="75"/>
    </row>
    <row r="573" spans="1:14" ht="12.75">
      <c r="A573" s="75" t="s">
        <v>340</v>
      </c>
      <c r="B573" s="75" t="s">
        <v>372</v>
      </c>
      <c r="C573" s="75" t="s">
        <v>373</v>
      </c>
      <c r="D573" s="75" t="s">
        <v>374</v>
      </c>
      <c r="E573" s="75" t="s">
        <v>375</v>
      </c>
      <c r="F573" s="75" t="s">
        <v>376</v>
      </c>
      <c r="G573" s="75" t="s">
        <v>377</v>
      </c>
      <c r="H573" s="75" t="s">
        <v>403</v>
      </c>
      <c r="I573" s="75"/>
      <c r="J573" s="75"/>
      <c r="K573" s="75"/>
      <c r="L573" s="75"/>
      <c r="M573" s="75"/>
      <c r="N573" s="75"/>
    </row>
    <row r="574" spans="1:14" ht="12.75">
      <c r="A574" s="75">
        <v>1526</v>
      </c>
      <c r="B574" s="75">
        <v>2930</v>
      </c>
      <c r="C574" s="75">
        <v>10004</v>
      </c>
      <c r="D574" s="75">
        <v>497</v>
      </c>
      <c r="E574" s="75">
        <v>229</v>
      </c>
      <c r="F574" s="75">
        <v>5770</v>
      </c>
      <c r="G574" s="75">
        <v>1717</v>
      </c>
      <c r="H574" s="75">
        <v>22673</v>
      </c>
      <c r="I574" s="75"/>
      <c r="J574" s="75"/>
      <c r="K574" s="75"/>
      <c r="L574" s="75"/>
      <c r="M574" s="75"/>
      <c r="N574" s="75"/>
    </row>
    <row r="575" spans="1:14" ht="12.75">
      <c r="A575" s="75"/>
      <c r="B575" s="75"/>
      <c r="C575" s="75"/>
      <c r="D575" s="75"/>
      <c r="E575" s="75"/>
      <c r="F575" s="75"/>
      <c r="G575" s="75"/>
      <c r="H575" s="75"/>
      <c r="I575" s="75"/>
      <c r="J575" s="75"/>
      <c r="K575" s="75"/>
      <c r="L575" s="75"/>
      <c r="M575" s="75"/>
      <c r="N575" s="75"/>
    </row>
    <row r="576" spans="1:14" ht="12.75">
      <c r="A576" s="75" t="s">
        <v>416</v>
      </c>
      <c r="B576" s="75"/>
      <c r="C576" s="75"/>
      <c r="D576" s="75"/>
      <c r="E576" s="75"/>
      <c r="F576" s="75"/>
      <c r="G576" s="75"/>
      <c r="H576" s="75"/>
      <c r="I576" s="75"/>
      <c r="J576" s="75"/>
      <c r="K576" s="75"/>
      <c r="L576" s="75"/>
      <c r="M576" s="75"/>
      <c r="N576" s="75"/>
    </row>
    <row r="577" spans="1:14" ht="12.75">
      <c r="A577" s="75" t="s">
        <v>340</v>
      </c>
      <c r="B577" s="75" t="s">
        <v>372</v>
      </c>
      <c r="C577" s="75" t="s">
        <v>373</v>
      </c>
      <c r="D577" s="75" t="s">
        <v>374</v>
      </c>
      <c r="E577" s="75" t="s">
        <v>375</v>
      </c>
      <c r="F577" s="75" t="s">
        <v>376</v>
      </c>
      <c r="G577" s="75" t="s">
        <v>377</v>
      </c>
      <c r="H577" s="75" t="s">
        <v>403</v>
      </c>
      <c r="I577" s="75"/>
      <c r="J577" s="75"/>
      <c r="K577" s="75"/>
      <c r="L577" s="75"/>
      <c r="M577" s="75"/>
      <c r="N577" s="75"/>
    </row>
    <row r="578" spans="1:14" ht="12.75">
      <c r="A578" s="75">
        <v>2630</v>
      </c>
      <c r="B578" s="75">
        <v>16350</v>
      </c>
      <c r="C578" s="75">
        <v>72471</v>
      </c>
      <c r="D578" s="75">
        <v>1216</v>
      </c>
      <c r="E578" s="75">
        <v>831</v>
      </c>
      <c r="F578" s="75">
        <v>33787</v>
      </c>
      <c r="G578" s="75">
        <v>58580</v>
      </c>
      <c r="H578" s="75">
        <v>185865</v>
      </c>
      <c r="I578" s="75"/>
      <c r="J578" s="75"/>
      <c r="K578" s="75"/>
      <c r="L578" s="75"/>
      <c r="M578" s="75"/>
      <c r="N578" s="75"/>
    </row>
    <row r="579" spans="1:14" ht="12.75">
      <c r="A579" s="75"/>
      <c r="B579" s="75"/>
      <c r="C579" s="75"/>
      <c r="D579" s="75"/>
      <c r="E579" s="75"/>
      <c r="F579" s="75"/>
      <c r="G579" s="75"/>
      <c r="H579" s="75"/>
      <c r="I579" s="75"/>
      <c r="J579" s="75"/>
      <c r="K579" s="75"/>
      <c r="L579" s="75"/>
      <c r="M579" s="75"/>
      <c r="N579" s="75"/>
    </row>
    <row r="580" spans="1:14" ht="12.75">
      <c r="A580" s="32" t="s">
        <v>417</v>
      </c>
      <c r="B580" s="32"/>
      <c r="C580" s="32"/>
      <c r="D580" s="32"/>
      <c r="E580" s="32"/>
      <c r="F580" s="32"/>
      <c r="G580" s="32"/>
      <c r="H580" s="32"/>
      <c r="I580" s="32"/>
      <c r="J580" s="32"/>
      <c r="K580" s="32"/>
      <c r="L580" s="32"/>
      <c r="M580" s="32"/>
      <c r="N580" s="32"/>
    </row>
    <row r="581" spans="1:14" ht="12.75">
      <c r="A581" s="32" t="s">
        <v>181</v>
      </c>
      <c r="B581" s="32" t="s">
        <v>418</v>
      </c>
      <c r="C581" s="32" t="s">
        <v>419</v>
      </c>
      <c r="D581" s="32" t="s">
        <v>420</v>
      </c>
      <c r="E581" s="32" t="s">
        <v>421</v>
      </c>
      <c r="F581" s="32" t="s">
        <v>422</v>
      </c>
      <c r="G581" s="32" t="s">
        <v>424</v>
      </c>
      <c r="H581" s="32" t="s">
        <v>425</v>
      </c>
      <c r="I581" s="32" t="s">
        <v>426</v>
      </c>
      <c r="J581" s="32" t="s">
        <v>427</v>
      </c>
      <c r="L581" s="32"/>
      <c r="M581" s="32"/>
      <c r="N581" s="32"/>
    </row>
    <row r="582" spans="1:14" ht="12.75">
      <c r="A582" s="40">
        <f>a!B122</f>
        <v>57211</v>
      </c>
      <c r="B582" s="40">
        <f>a!C122</f>
        <v>4821618</v>
      </c>
      <c r="C582" s="40">
        <f>a!D122</f>
        <v>3584040</v>
      </c>
      <c r="D582" s="40">
        <f>a!E122</f>
        <v>31433741</v>
      </c>
      <c r="E582" s="40">
        <f>a!F122</f>
        <v>12850634</v>
      </c>
      <c r="F582" s="40">
        <f>a!G122</f>
        <v>4911555</v>
      </c>
      <c r="G582" s="40">
        <f>a!H122</f>
        <v>1190186</v>
      </c>
      <c r="H582" s="40">
        <f>a!I122</f>
        <v>491552</v>
      </c>
      <c r="I582" s="40">
        <f>a!J122</f>
        <v>256555</v>
      </c>
      <c r="J582" s="40">
        <f>a!K122</f>
        <v>59597092</v>
      </c>
      <c r="K582" s="40"/>
      <c r="L582" s="32"/>
      <c r="M582" s="32"/>
      <c r="N582" s="32"/>
    </row>
    <row r="583" spans="1:14" ht="12.75">
      <c r="A583" s="75"/>
      <c r="B583" s="75"/>
      <c r="C583" s="75"/>
      <c r="D583" s="75"/>
      <c r="E583" s="75"/>
      <c r="F583" s="75"/>
      <c r="G583" s="75"/>
      <c r="H583" s="75"/>
      <c r="I583" s="75"/>
      <c r="J583" s="75"/>
      <c r="K583" s="75"/>
      <c r="L583" s="75"/>
      <c r="M583" s="75"/>
      <c r="N583" s="75"/>
    </row>
    <row r="584" spans="1:14" ht="12.75">
      <c r="A584" s="75" t="s">
        <v>428</v>
      </c>
      <c r="B584" s="75"/>
      <c r="C584" s="75"/>
      <c r="D584" s="75"/>
      <c r="E584" s="75"/>
      <c r="F584" s="75"/>
      <c r="G584" s="75"/>
      <c r="H584" s="75"/>
      <c r="I584" s="75"/>
      <c r="J584" s="75"/>
      <c r="K584" s="75"/>
      <c r="L584" s="75"/>
      <c r="M584" s="75"/>
      <c r="N584" s="75"/>
    </row>
    <row r="585" spans="1:14" ht="12.75">
      <c r="A585" s="75" t="s">
        <v>181</v>
      </c>
      <c r="B585" s="75" t="s">
        <v>418</v>
      </c>
      <c r="C585" s="75" t="s">
        <v>419</v>
      </c>
      <c r="D585" s="75" t="s">
        <v>420</v>
      </c>
      <c r="E585" s="75" t="s">
        <v>421</v>
      </c>
      <c r="F585" s="75" t="s">
        <v>422</v>
      </c>
      <c r="G585" s="75" t="s">
        <v>423</v>
      </c>
      <c r="H585" s="75" t="s">
        <v>424</v>
      </c>
      <c r="I585" s="75" t="s">
        <v>425</v>
      </c>
      <c r="J585" s="75" t="s">
        <v>426</v>
      </c>
      <c r="K585" s="75" t="s">
        <v>429</v>
      </c>
      <c r="L585" s="75"/>
      <c r="M585" s="75"/>
      <c r="N585" s="75"/>
    </row>
    <row r="586" spans="1:14" ht="12.75">
      <c r="A586" s="75">
        <v>1978852</v>
      </c>
      <c r="B586" s="75">
        <v>3036209</v>
      </c>
      <c r="C586" s="75">
        <v>4518173</v>
      </c>
      <c r="D586" s="75">
        <v>42786075</v>
      </c>
      <c r="E586" s="75">
        <v>27530669</v>
      </c>
      <c r="F586" s="75">
        <v>6708142</v>
      </c>
      <c r="G586" s="75">
        <v>0</v>
      </c>
      <c r="H586" s="75">
        <v>242287</v>
      </c>
      <c r="I586" s="75">
        <v>1527529</v>
      </c>
      <c r="J586" s="75">
        <v>177690</v>
      </c>
      <c r="K586" s="75">
        <v>88505626</v>
      </c>
      <c r="L586" s="75"/>
      <c r="M586" s="75"/>
      <c r="N586" s="75"/>
    </row>
    <row r="587" spans="1:14" ht="12.75">
      <c r="A587" s="75"/>
      <c r="B587" s="75"/>
      <c r="C587" s="75"/>
      <c r="D587" s="75"/>
      <c r="E587" s="75"/>
      <c r="F587" s="75"/>
      <c r="G587" s="75"/>
      <c r="H587" s="75"/>
      <c r="I587" s="75"/>
      <c r="J587" s="75"/>
      <c r="K587" s="75"/>
      <c r="L587" s="75"/>
      <c r="M587" s="75"/>
      <c r="N587" s="75"/>
    </row>
    <row r="588" spans="1:14" ht="12.75">
      <c r="A588" s="75" t="s">
        <v>430</v>
      </c>
      <c r="B588" s="75"/>
      <c r="C588" s="75"/>
      <c r="D588" s="75"/>
      <c r="E588" s="75"/>
      <c r="F588" s="75"/>
      <c r="G588" s="75"/>
      <c r="H588" s="75"/>
      <c r="I588" s="75"/>
      <c r="J588" s="75"/>
      <c r="K588" s="75"/>
      <c r="L588" s="75"/>
      <c r="M588" s="75"/>
      <c r="N588" s="75"/>
    </row>
    <row r="589" spans="1:14" ht="12.75">
      <c r="A589" s="75" t="s">
        <v>181</v>
      </c>
      <c r="B589" s="75" t="s">
        <v>418</v>
      </c>
      <c r="C589" s="75" t="s">
        <v>419</v>
      </c>
      <c r="D589" s="75" t="s">
        <v>420</v>
      </c>
      <c r="E589" s="75" t="s">
        <v>421</v>
      </c>
      <c r="F589" s="75" t="s">
        <v>422</v>
      </c>
      <c r="G589" s="75" t="s">
        <v>423</v>
      </c>
      <c r="H589" s="75" t="s">
        <v>424</v>
      </c>
      <c r="I589" s="75" t="s">
        <v>425</v>
      </c>
      <c r="J589" s="75" t="s">
        <v>426</v>
      </c>
      <c r="K589" s="75" t="s">
        <v>431</v>
      </c>
      <c r="L589" s="75"/>
      <c r="M589" s="75"/>
      <c r="N589" s="75"/>
    </row>
    <row r="590" spans="1:14" ht="12.75">
      <c r="A590" s="75">
        <v>18434</v>
      </c>
      <c r="B590" s="75">
        <v>20032</v>
      </c>
      <c r="C590" s="75">
        <v>736</v>
      </c>
      <c r="D590" s="75">
        <v>137412</v>
      </c>
      <c r="E590" s="75">
        <v>9923</v>
      </c>
      <c r="F590" s="75">
        <v>292</v>
      </c>
      <c r="G590" s="75">
        <v>0</v>
      </c>
      <c r="H590" s="75">
        <v>1455</v>
      </c>
      <c r="I590" s="75">
        <v>1997</v>
      </c>
      <c r="J590" s="75">
        <v>18103</v>
      </c>
      <c r="K590" s="75">
        <v>208384</v>
      </c>
      <c r="L590" s="75"/>
      <c r="M590" s="75"/>
      <c r="N590" s="75"/>
    </row>
    <row r="591" spans="1:14" ht="12.75">
      <c r="A591" s="75"/>
      <c r="B591" s="75"/>
      <c r="C591" s="75"/>
      <c r="D591" s="75"/>
      <c r="E591" s="75"/>
      <c r="F591" s="75"/>
      <c r="G591" s="75"/>
      <c r="H591" s="75"/>
      <c r="I591" s="75"/>
      <c r="J591" s="75"/>
      <c r="K591" s="75"/>
      <c r="L591" s="75"/>
      <c r="M591" s="75"/>
      <c r="N591" s="75"/>
    </row>
    <row r="592" spans="1:14" ht="12.75">
      <c r="A592" s="32" t="s">
        <v>371</v>
      </c>
      <c r="B592" s="32"/>
      <c r="C592" s="32"/>
      <c r="D592" s="32"/>
      <c r="E592" s="32"/>
      <c r="F592" s="32"/>
      <c r="G592" s="32"/>
      <c r="H592" s="32"/>
      <c r="I592" s="32"/>
      <c r="J592" s="32"/>
      <c r="K592" s="32"/>
      <c r="L592" s="32"/>
      <c r="M592" s="32"/>
      <c r="N592" s="32"/>
    </row>
    <row r="593" spans="1:14" ht="12.75">
      <c r="A593" s="32" t="s">
        <v>340</v>
      </c>
      <c r="B593" s="32" t="s">
        <v>372</v>
      </c>
      <c r="C593" s="32" t="s">
        <v>373</v>
      </c>
      <c r="D593" s="32" t="s">
        <v>374</v>
      </c>
      <c r="E593" s="32" t="s">
        <v>375</v>
      </c>
      <c r="F593" s="32" t="s">
        <v>376</v>
      </c>
      <c r="G593" s="32" t="s">
        <v>377</v>
      </c>
      <c r="H593" s="32" t="s">
        <v>403</v>
      </c>
      <c r="I593" s="32"/>
      <c r="J593" s="32"/>
      <c r="K593" s="32"/>
      <c r="L593" s="32"/>
      <c r="M593" s="32"/>
      <c r="N593" s="32"/>
    </row>
    <row r="594" spans="1:14" ht="12.75">
      <c r="A594" s="40">
        <f>a!K291</f>
        <v>4300</v>
      </c>
      <c r="B594" s="40">
        <f>a!K292</f>
        <v>9346</v>
      </c>
      <c r="C594" s="40">
        <f>a!K293</f>
        <v>24190</v>
      </c>
      <c r="D594" s="40">
        <f>a!K294</f>
        <v>1251</v>
      </c>
      <c r="E594" s="40">
        <f>a!K295</f>
        <v>2468</v>
      </c>
      <c r="F594" s="40">
        <f>a!K297</f>
        <v>26261</v>
      </c>
      <c r="G594" s="40">
        <f>a!K298</f>
        <v>6159</v>
      </c>
      <c r="H594" s="40">
        <f>a!K299</f>
        <v>73975</v>
      </c>
      <c r="I594" s="32"/>
      <c r="J594" s="32"/>
      <c r="K594" s="32"/>
      <c r="L594" s="32"/>
      <c r="M594" s="32"/>
      <c r="N594"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21">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165</v>
      </c>
    </row>
    <row r="2" ht="12.75">
      <c r="B2" t="s">
        <v>166</v>
      </c>
    </row>
    <row r="3" ht="12.75">
      <c r="B3" t="s">
        <v>167</v>
      </c>
    </row>
    <row r="4" ht="12.75">
      <c r="C4" t="s">
        <v>168</v>
      </c>
    </row>
    <row r="5" ht="12.75">
      <c r="B5" t="s">
        <v>169</v>
      </c>
    </row>
    <row r="6" ht="12.75">
      <c r="B6" t="s">
        <v>170</v>
      </c>
    </row>
    <row r="7" ht="12.75">
      <c r="B7" t="s">
        <v>171</v>
      </c>
    </row>
    <row r="8" ht="12.75">
      <c r="B8" t="s">
        <v>172</v>
      </c>
    </row>
    <row r="9" ht="12.75">
      <c r="B9" t="s">
        <v>173</v>
      </c>
    </row>
    <row r="10" ht="12.75">
      <c r="B10" t="s">
        <v>174</v>
      </c>
    </row>
    <row r="11" ht="12.75">
      <c r="B11" t="s">
        <v>175</v>
      </c>
    </row>
    <row r="12" ht="12.75">
      <c r="B12" t="s">
        <v>176</v>
      </c>
    </row>
    <row r="19" spans="1:2" ht="12.75">
      <c r="A19" s="3" t="s">
        <v>177</v>
      </c>
      <c r="B19" s="2">
        <f>SUM(DetailTables!L31)</f>
        <v>9470714</v>
      </c>
    </row>
    <row r="20" spans="1:2" ht="12.75">
      <c r="A20" t="s">
        <v>178</v>
      </c>
      <c r="B20" s="2" t="e">
        <f>SUM(DetailTables!#REF!)</f>
        <v>#REF!</v>
      </c>
    </row>
    <row r="21" spans="1:2" ht="12.75">
      <c r="A21" t="s">
        <v>179</v>
      </c>
      <c r="B21" s="2" t="e">
        <f>SUM(DetailTables!#REF!)</f>
        <v>#REF!</v>
      </c>
    </row>
    <row r="22" spans="2:13" ht="12.75">
      <c r="B22" s="1" t="s">
        <v>181</v>
      </c>
      <c r="C22" s="1" t="s">
        <v>182</v>
      </c>
      <c r="D22" s="1" t="s">
        <v>183</v>
      </c>
      <c r="E22" s="1" t="s">
        <v>184</v>
      </c>
      <c r="F22" s="1" t="s">
        <v>185</v>
      </c>
      <c r="G22" s="1" t="s">
        <v>186</v>
      </c>
      <c r="H22" s="1" t="s">
        <v>187</v>
      </c>
      <c r="I22" s="1" t="s">
        <v>188</v>
      </c>
      <c r="J22" s="1" t="s">
        <v>189</v>
      </c>
      <c r="K22" s="1" t="s">
        <v>190</v>
      </c>
      <c r="L22" s="1" t="s">
        <v>191</v>
      </c>
      <c r="M22" s="1" t="s">
        <v>192</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301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302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3">
    <tabColor indexed="34"/>
  </sheetPr>
  <dimension ref="A2:L75"/>
  <sheetViews>
    <sheetView workbookViewId="0" topLeftCell="A1">
      <selection activeCell="A67" sqref="A67"/>
    </sheetView>
  </sheetViews>
  <sheetFormatPr defaultColWidth="9.140625" defaultRowHeight="12.75"/>
  <cols>
    <col min="1" max="1" width="26.140625" style="0" customWidth="1"/>
    <col min="2" max="2" width="10.7109375" style="0" customWidth="1"/>
    <col min="4" max="4" width="11.140625" style="0" bestFit="1" customWidth="1"/>
    <col min="5" max="5" width="10.140625" style="0" bestFit="1" customWidth="1"/>
    <col min="6" max="6" width="11.140625" style="0" bestFit="1" customWidth="1"/>
    <col min="8" max="9" width="10.140625" style="0" bestFit="1" customWidth="1"/>
    <col min="11" max="11" width="10.140625" style="0" bestFit="1" customWidth="1"/>
    <col min="12" max="12" width="11.140625" style="0" bestFit="1" customWidth="1"/>
  </cols>
  <sheetData>
    <row r="2" ht="12.75">
      <c r="A2" t="s">
        <v>40</v>
      </c>
    </row>
    <row r="3" spans="1:12" ht="12.75">
      <c r="A3" t="s">
        <v>17</v>
      </c>
      <c r="B3" t="s">
        <v>181</v>
      </c>
      <c r="C3" t="s">
        <v>182</v>
      </c>
      <c r="D3" t="s">
        <v>183</v>
      </c>
      <c r="E3" t="s">
        <v>184</v>
      </c>
      <c r="F3" t="s">
        <v>185</v>
      </c>
      <c r="G3" t="s">
        <v>252</v>
      </c>
      <c r="H3" t="s">
        <v>188</v>
      </c>
      <c r="I3" t="s">
        <v>189</v>
      </c>
      <c r="J3" t="s">
        <v>190</v>
      </c>
      <c r="K3" t="s">
        <v>236</v>
      </c>
      <c r="L3" s="32"/>
    </row>
    <row r="4" spans="1:11" ht="12.75">
      <c r="A4" t="s">
        <v>856</v>
      </c>
      <c r="B4">
        <v>0</v>
      </c>
      <c r="C4">
        <v>6856</v>
      </c>
      <c r="D4">
        <v>0</v>
      </c>
      <c r="E4">
        <v>3414</v>
      </c>
      <c r="F4">
        <v>0</v>
      </c>
      <c r="G4">
        <v>361</v>
      </c>
      <c r="H4">
        <v>784</v>
      </c>
      <c r="I4">
        <v>0</v>
      </c>
      <c r="J4">
        <v>0</v>
      </c>
      <c r="K4">
        <v>11415</v>
      </c>
    </row>
    <row r="5" spans="1:11" ht="12.75">
      <c r="A5" t="s">
        <v>19</v>
      </c>
      <c r="B5">
        <v>114</v>
      </c>
      <c r="C5">
        <v>0</v>
      </c>
      <c r="D5">
        <v>176</v>
      </c>
      <c r="E5">
        <v>1135</v>
      </c>
      <c r="F5">
        <v>79</v>
      </c>
      <c r="G5">
        <v>421</v>
      </c>
      <c r="H5" s="235">
        <v>935</v>
      </c>
      <c r="I5">
        <v>154</v>
      </c>
      <c r="J5">
        <v>0</v>
      </c>
      <c r="K5">
        <v>3014</v>
      </c>
    </row>
    <row r="6" spans="1:11" ht="12.75">
      <c r="A6" t="s">
        <v>20</v>
      </c>
      <c r="B6">
        <v>90951</v>
      </c>
      <c r="C6">
        <v>0</v>
      </c>
      <c r="D6">
        <v>201159</v>
      </c>
      <c r="E6">
        <v>249020</v>
      </c>
      <c r="F6">
        <v>102226</v>
      </c>
      <c r="G6">
        <v>245020</v>
      </c>
      <c r="H6">
        <v>619729</v>
      </c>
      <c r="I6">
        <v>121844</v>
      </c>
      <c r="J6">
        <v>865810</v>
      </c>
      <c r="K6">
        <v>2495759</v>
      </c>
    </row>
    <row r="7" spans="1:11" ht="12.75">
      <c r="A7" t="s">
        <v>21</v>
      </c>
      <c r="B7">
        <v>43</v>
      </c>
      <c r="C7">
        <v>0</v>
      </c>
      <c r="D7">
        <v>169</v>
      </c>
      <c r="E7">
        <v>1311</v>
      </c>
      <c r="F7">
        <v>2015</v>
      </c>
      <c r="G7">
        <v>0</v>
      </c>
      <c r="H7">
        <v>575</v>
      </c>
      <c r="I7">
        <v>1590</v>
      </c>
      <c r="J7">
        <v>813</v>
      </c>
      <c r="K7">
        <v>6516</v>
      </c>
    </row>
    <row r="8" spans="1:11" ht="12.75">
      <c r="A8" t="s">
        <v>22</v>
      </c>
      <c r="B8">
        <v>0</v>
      </c>
      <c r="C8">
        <v>0</v>
      </c>
      <c r="D8">
        <v>77</v>
      </c>
      <c r="E8">
        <v>1111</v>
      </c>
      <c r="F8">
        <v>470</v>
      </c>
      <c r="G8">
        <v>1039</v>
      </c>
      <c r="H8">
        <v>0</v>
      </c>
      <c r="I8">
        <v>608</v>
      </c>
      <c r="J8">
        <v>336</v>
      </c>
      <c r="K8">
        <v>3641</v>
      </c>
    </row>
    <row r="9" spans="1:11" ht="12.75">
      <c r="A9" t="s">
        <v>23</v>
      </c>
      <c r="B9">
        <v>0</v>
      </c>
      <c r="C9">
        <v>2223</v>
      </c>
      <c r="D9">
        <v>0</v>
      </c>
      <c r="E9">
        <v>2638</v>
      </c>
      <c r="F9">
        <v>0</v>
      </c>
      <c r="G9">
        <v>722</v>
      </c>
      <c r="H9">
        <v>757</v>
      </c>
      <c r="I9">
        <v>0</v>
      </c>
      <c r="J9">
        <v>0</v>
      </c>
      <c r="K9">
        <v>6340</v>
      </c>
    </row>
    <row r="10" spans="1:11" ht="12.75">
      <c r="A10" t="s">
        <v>236</v>
      </c>
      <c r="B10">
        <v>91108</v>
      </c>
      <c r="C10">
        <v>9079</v>
      </c>
      <c r="D10">
        <v>201581</v>
      </c>
      <c r="E10">
        <v>258629</v>
      </c>
      <c r="F10">
        <v>104790</v>
      </c>
      <c r="G10">
        <v>247563</v>
      </c>
      <c r="H10">
        <v>622780</v>
      </c>
      <c r="I10">
        <v>124196</v>
      </c>
      <c r="J10">
        <v>866959</v>
      </c>
      <c r="K10">
        <v>2526685</v>
      </c>
    </row>
    <row r="12" ht="12.75">
      <c r="A12" t="s">
        <v>24</v>
      </c>
    </row>
    <row r="13" ht="12.75">
      <c r="A13" t="s">
        <v>25</v>
      </c>
    </row>
    <row r="14" ht="12.75">
      <c r="A14" t="s">
        <v>47</v>
      </c>
    </row>
    <row r="16" ht="12.75">
      <c r="A16" t="s">
        <v>39</v>
      </c>
    </row>
    <row r="17" spans="1:11" ht="12.75">
      <c r="A17" t="s">
        <v>17</v>
      </c>
      <c r="B17" t="s">
        <v>181</v>
      </c>
      <c r="C17" t="s">
        <v>182</v>
      </c>
      <c r="D17" t="s">
        <v>183</v>
      </c>
      <c r="E17" t="s">
        <v>184</v>
      </c>
      <c r="F17" t="s">
        <v>185</v>
      </c>
      <c r="G17" t="s">
        <v>252</v>
      </c>
      <c r="H17" t="s">
        <v>188</v>
      </c>
      <c r="I17" t="s">
        <v>189</v>
      </c>
      <c r="J17" t="s">
        <v>190</v>
      </c>
      <c r="K17" t="s">
        <v>236</v>
      </c>
    </row>
    <row r="18" spans="1:11" ht="12.75">
      <c r="A18" t="s">
        <v>27</v>
      </c>
      <c r="B18">
        <v>0</v>
      </c>
      <c r="C18">
        <v>75296</v>
      </c>
      <c r="D18">
        <v>0</v>
      </c>
      <c r="E18">
        <v>56916</v>
      </c>
      <c r="F18">
        <v>0</v>
      </c>
      <c r="G18">
        <v>431226</v>
      </c>
      <c r="H18">
        <v>55484</v>
      </c>
      <c r="I18">
        <v>0</v>
      </c>
      <c r="J18">
        <v>0</v>
      </c>
      <c r="K18">
        <v>618922</v>
      </c>
    </row>
    <row r="19" spans="1:11" ht="12.75">
      <c r="A19" t="s">
        <v>554</v>
      </c>
      <c r="B19">
        <v>5052</v>
      </c>
      <c r="C19">
        <v>0</v>
      </c>
      <c r="D19">
        <v>320</v>
      </c>
      <c r="E19">
        <v>22086</v>
      </c>
      <c r="F19">
        <v>1446</v>
      </c>
      <c r="G19">
        <v>2321</v>
      </c>
      <c r="H19" s="235">
        <v>2519</v>
      </c>
      <c r="I19">
        <v>289</v>
      </c>
      <c r="J19">
        <v>0</v>
      </c>
      <c r="K19">
        <v>34033</v>
      </c>
    </row>
    <row r="20" spans="1:11" ht="12.75">
      <c r="A20" t="s">
        <v>205</v>
      </c>
      <c r="B20">
        <v>280961</v>
      </c>
      <c r="C20">
        <v>0</v>
      </c>
      <c r="D20">
        <v>557854</v>
      </c>
      <c r="E20">
        <v>545941</v>
      </c>
      <c r="F20">
        <v>283128</v>
      </c>
      <c r="G20">
        <v>482868</v>
      </c>
      <c r="H20">
        <v>1181768</v>
      </c>
      <c r="I20">
        <v>271585</v>
      </c>
      <c r="J20">
        <v>1627188</v>
      </c>
      <c r="K20">
        <v>5231293</v>
      </c>
    </row>
    <row r="21" spans="1:11" ht="12.75">
      <c r="A21" t="s">
        <v>28</v>
      </c>
      <c r="B21">
        <v>3971</v>
      </c>
      <c r="C21">
        <v>0</v>
      </c>
      <c r="D21">
        <v>1051</v>
      </c>
      <c r="E21">
        <v>79939</v>
      </c>
      <c r="F21">
        <v>168322</v>
      </c>
      <c r="G21">
        <v>5482</v>
      </c>
      <c r="H21">
        <v>0</v>
      </c>
      <c r="I21">
        <v>10398</v>
      </c>
      <c r="J21">
        <v>20290</v>
      </c>
      <c r="K21">
        <v>289453</v>
      </c>
    </row>
    <row r="22" spans="1:11" ht="12.75">
      <c r="A22" t="s">
        <v>29</v>
      </c>
      <c r="B22">
        <v>173</v>
      </c>
      <c r="C22">
        <v>0</v>
      </c>
      <c r="D22">
        <v>5425</v>
      </c>
      <c r="E22" s="238">
        <v>15115</v>
      </c>
      <c r="F22">
        <v>29484</v>
      </c>
      <c r="G22">
        <v>0</v>
      </c>
      <c r="H22">
        <v>4597</v>
      </c>
      <c r="I22">
        <v>3173</v>
      </c>
      <c r="J22">
        <v>4385</v>
      </c>
      <c r="K22">
        <v>62352</v>
      </c>
    </row>
    <row r="23" spans="1:11" ht="12.75">
      <c r="A23" t="s">
        <v>30</v>
      </c>
      <c r="B23">
        <v>0</v>
      </c>
      <c r="C23">
        <v>0</v>
      </c>
      <c r="D23">
        <v>80</v>
      </c>
      <c r="E23">
        <v>0</v>
      </c>
      <c r="F23">
        <v>651</v>
      </c>
      <c r="G23">
        <v>1672</v>
      </c>
      <c r="H23">
        <v>0</v>
      </c>
      <c r="I23">
        <v>782</v>
      </c>
      <c r="J23">
        <v>344</v>
      </c>
      <c r="K23">
        <v>3529</v>
      </c>
    </row>
    <row r="24" spans="1:11" ht="12.75">
      <c r="A24" t="s">
        <v>31</v>
      </c>
      <c r="B24">
        <v>0</v>
      </c>
      <c r="C24">
        <v>4237</v>
      </c>
      <c r="D24">
        <v>0</v>
      </c>
      <c r="E24">
        <v>16567</v>
      </c>
      <c r="F24">
        <v>0</v>
      </c>
      <c r="G24">
        <v>1654</v>
      </c>
      <c r="H24">
        <v>2851</v>
      </c>
      <c r="I24">
        <v>0</v>
      </c>
      <c r="J24">
        <v>0</v>
      </c>
      <c r="K24">
        <v>25309</v>
      </c>
    </row>
    <row r="25" spans="1:11" ht="12.75">
      <c r="A25" t="s">
        <v>236</v>
      </c>
      <c r="B25">
        <v>290157</v>
      </c>
      <c r="C25">
        <v>79533</v>
      </c>
      <c r="D25">
        <v>564730</v>
      </c>
      <c r="E25">
        <v>736564</v>
      </c>
      <c r="F25">
        <v>483031</v>
      </c>
      <c r="G25">
        <v>925223</v>
      </c>
      <c r="H25">
        <v>1247219</v>
      </c>
      <c r="I25">
        <v>286227</v>
      </c>
      <c r="J25">
        <v>1652207</v>
      </c>
      <c r="K25">
        <v>6264891</v>
      </c>
    </row>
    <row r="27" ht="12.75">
      <c r="A27" t="s">
        <v>148</v>
      </c>
    </row>
    <row r="28" ht="12.75">
      <c r="A28" t="s">
        <v>25</v>
      </c>
    </row>
    <row r="29" ht="12.75">
      <c r="A29" t="s">
        <v>57</v>
      </c>
    </row>
    <row r="31" ht="12.75">
      <c r="A31" t="s">
        <v>41</v>
      </c>
    </row>
    <row r="32" spans="1:11" ht="12.75">
      <c r="A32" t="s">
        <v>17</v>
      </c>
      <c r="B32" t="s">
        <v>181</v>
      </c>
      <c r="C32" t="s">
        <v>182</v>
      </c>
      <c r="D32" t="s">
        <v>183</v>
      </c>
      <c r="E32" t="s">
        <v>184</v>
      </c>
      <c r="F32" t="s">
        <v>185</v>
      </c>
      <c r="G32" t="s">
        <v>252</v>
      </c>
      <c r="H32" t="s">
        <v>188</v>
      </c>
      <c r="I32" t="s">
        <v>189</v>
      </c>
      <c r="J32" t="s">
        <v>190</v>
      </c>
      <c r="K32" t="s">
        <v>236</v>
      </c>
    </row>
    <row r="33" spans="1:11" ht="12.75">
      <c r="A33" t="s">
        <v>27</v>
      </c>
      <c r="B33">
        <v>0</v>
      </c>
      <c r="C33" s="235">
        <v>75110</v>
      </c>
      <c r="D33">
        <v>0</v>
      </c>
      <c r="E33">
        <v>57376</v>
      </c>
      <c r="F33">
        <v>0</v>
      </c>
      <c r="G33">
        <v>431448</v>
      </c>
      <c r="H33">
        <v>55474</v>
      </c>
      <c r="I33">
        <v>0</v>
      </c>
      <c r="J33">
        <v>0</v>
      </c>
      <c r="K33">
        <v>619408</v>
      </c>
    </row>
    <row r="34" spans="1:11" ht="12.75">
      <c r="A34" t="s">
        <v>554</v>
      </c>
      <c r="B34">
        <v>4844</v>
      </c>
      <c r="C34">
        <v>0</v>
      </c>
      <c r="D34">
        <v>318</v>
      </c>
      <c r="E34">
        <v>22099</v>
      </c>
      <c r="F34">
        <v>1446</v>
      </c>
      <c r="G34">
        <v>2321</v>
      </c>
      <c r="H34">
        <v>2551</v>
      </c>
      <c r="I34">
        <v>289</v>
      </c>
      <c r="J34">
        <v>0</v>
      </c>
      <c r="K34">
        <v>33868</v>
      </c>
    </row>
    <row r="35" spans="1:11" ht="12.75">
      <c r="A35" t="s">
        <v>205</v>
      </c>
      <c r="B35">
        <v>280961</v>
      </c>
      <c r="C35">
        <v>0</v>
      </c>
      <c r="D35">
        <v>557854</v>
      </c>
      <c r="E35">
        <v>545941</v>
      </c>
      <c r="F35">
        <v>283128</v>
      </c>
      <c r="G35">
        <v>482868</v>
      </c>
      <c r="H35">
        <v>1181768</v>
      </c>
      <c r="I35">
        <v>271585</v>
      </c>
      <c r="J35">
        <v>1627188</v>
      </c>
      <c r="K35">
        <v>5231293</v>
      </c>
    </row>
    <row r="36" spans="1:11" ht="12.75">
      <c r="A36" t="s">
        <v>28</v>
      </c>
      <c r="B36">
        <v>3971</v>
      </c>
      <c r="C36">
        <v>0</v>
      </c>
      <c r="D36">
        <v>1051</v>
      </c>
      <c r="E36">
        <v>79939</v>
      </c>
      <c r="F36">
        <v>168322</v>
      </c>
      <c r="G36">
        <v>5482</v>
      </c>
      <c r="H36">
        <v>0</v>
      </c>
      <c r="I36">
        <v>10398</v>
      </c>
      <c r="J36">
        <v>20290</v>
      </c>
      <c r="K36">
        <v>289453</v>
      </c>
    </row>
    <row r="37" spans="1:11" ht="12.75">
      <c r="A37" t="s">
        <v>29</v>
      </c>
      <c r="B37">
        <v>173</v>
      </c>
      <c r="C37">
        <v>0</v>
      </c>
      <c r="D37">
        <v>5425</v>
      </c>
      <c r="E37" s="236">
        <v>15115</v>
      </c>
      <c r="F37">
        <v>29484</v>
      </c>
      <c r="G37">
        <v>0</v>
      </c>
      <c r="H37">
        <v>4597</v>
      </c>
      <c r="I37">
        <v>3173</v>
      </c>
      <c r="J37">
        <v>4385</v>
      </c>
      <c r="K37">
        <v>62352</v>
      </c>
    </row>
    <row r="38" spans="1:11" ht="12.75">
      <c r="A38" t="s">
        <v>30</v>
      </c>
      <c r="B38">
        <v>0</v>
      </c>
      <c r="C38">
        <v>0</v>
      </c>
      <c r="D38">
        <v>80</v>
      </c>
      <c r="E38">
        <v>0</v>
      </c>
      <c r="F38">
        <v>651</v>
      </c>
      <c r="G38">
        <v>1672</v>
      </c>
      <c r="H38">
        <v>0</v>
      </c>
      <c r="I38">
        <v>782</v>
      </c>
      <c r="J38">
        <v>344</v>
      </c>
      <c r="K38">
        <v>3529</v>
      </c>
    </row>
    <row r="39" spans="1:11" ht="12.75">
      <c r="A39" t="s">
        <v>31</v>
      </c>
      <c r="B39">
        <v>0</v>
      </c>
      <c r="C39">
        <v>4237</v>
      </c>
      <c r="D39">
        <v>0</v>
      </c>
      <c r="E39">
        <v>16567</v>
      </c>
      <c r="F39">
        <v>0</v>
      </c>
      <c r="G39">
        <v>1654</v>
      </c>
      <c r="H39">
        <v>2851</v>
      </c>
      <c r="I39">
        <v>0</v>
      </c>
      <c r="J39">
        <v>0</v>
      </c>
      <c r="K39">
        <v>25309</v>
      </c>
    </row>
    <row r="40" spans="1:11" ht="12.75">
      <c r="A40" t="s">
        <v>236</v>
      </c>
      <c r="B40">
        <v>289949</v>
      </c>
      <c r="C40">
        <v>79347</v>
      </c>
      <c r="D40">
        <v>564728</v>
      </c>
      <c r="E40">
        <v>737037</v>
      </c>
      <c r="F40">
        <v>483031</v>
      </c>
      <c r="G40">
        <v>925445</v>
      </c>
      <c r="H40">
        <v>1247241</v>
      </c>
      <c r="I40">
        <v>286227</v>
      </c>
      <c r="J40">
        <v>1652207</v>
      </c>
      <c r="K40">
        <v>6265212</v>
      </c>
    </row>
    <row r="42" ht="12.75">
      <c r="A42" t="s">
        <v>32</v>
      </c>
    </row>
    <row r="43" ht="12.75">
      <c r="A43" t="s">
        <v>25</v>
      </c>
    </row>
    <row r="44" ht="12.75">
      <c r="A44" t="s">
        <v>46</v>
      </c>
    </row>
    <row r="45" ht="13.5" customHeight="1"/>
    <row r="46" ht="12.75">
      <c r="A46" t="s">
        <v>26</v>
      </c>
    </row>
    <row r="47" spans="1:11" ht="12.75">
      <c r="A47" t="s">
        <v>17</v>
      </c>
      <c r="B47" t="s">
        <v>181</v>
      </c>
      <c r="C47" t="s">
        <v>182</v>
      </c>
      <c r="D47" t="s">
        <v>183</v>
      </c>
      <c r="E47" t="s">
        <v>184</v>
      </c>
      <c r="F47" t="s">
        <v>185</v>
      </c>
      <c r="G47" t="s">
        <v>252</v>
      </c>
      <c r="H47" t="s">
        <v>188</v>
      </c>
      <c r="I47" t="s">
        <v>189</v>
      </c>
      <c r="J47" t="s">
        <v>190</v>
      </c>
      <c r="K47" t="s">
        <v>236</v>
      </c>
    </row>
    <row r="48" spans="1:11" ht="12.75">
      <c r="A48" t="s">
        <v>27</v>
      </c>
      <c r="B48">
        <v>0</v>
      </c>
      <c r="C48">
        <v>79781</v>
      </c>
      <c r="D48">
        <v>0</v>
      </c>
      <c r="E48">
        <v>42748</v>
      </c>
      <c r="F48">
        <v>0</v>
      </c>
      <c r="G48">
        <v>4307</v>
      </c>
      <c r="H48">
        <v>4855</v>
      </c>
      <c r="I48">
        <v>0</v>
      </c>
      <c r="J48">
        <v>0</v>
      </c>
      <c r="K48">
        <v>131691</v>
      </c>
    </row>
    <row r="49" spans="1:11" ht="12.75">
      <c r="A49" t="s">
        <v>554</v>
      </c>
      <c r="B49">
        <v>3684</v>
      </c>
      <c r="C49">
        <v>47</v>
      </c>
      <c r="D49">
        <v>410</v>
      </c>
      <c r="E49">
        <v>22672</v>
      </c>
      <c r="F49">
        <v>2510</v>
      </c>
      <c r="G49">
        <v>3204</v>
      </c>
      <c r="H49">
        <v>5367</v>
      </c>
      <c r="I49">
        <v>891</v>
      </c>
      <c r="J49">
        <v>0</v>
      </c>
      <c r="K49">
        <v>38785</v>
      </c>
    </row>
    <row r="50" spans="1:11" ht="12.75">
      <c r="A50" t="s">
        <v>205</v>
      </c>
      <c r="B50">
        <v>175362</v>
      </c>
      <c r="C50">
        <v>191936</v>
      </c>
      <c r="D50">
        <v>503079</v>
      </c>
      <c r="E50">
        <v>891707</v>
      </c>
      <c r="F50">
        <v>247344</v>
      </c>
      <c r="G50">
        <v>347188</v>
      </c>
      <c r="H50">
        <v>733169</v>
      </c>
      <c r="I50">
        <v>168728</v>
      </c>
      <c r="J50">
        <v>1438580</v>
      </c>
      <c r="K50">
        <v>4697093</v>
      </c>
    </row>
    <row r="51" spans="1:11" ht="12.75">
      <c r="A51" t="s">
        <v>28</v>
      </c>
      <c r="B51">
        <v>5547</v>
      </c>
      <c r="C51">
        <v>9188</v>
      </c>
      <c r="D51">
        <v>568</v>
      </c>
      <c r="E51">
        <v>185431</v>
      </c>
      <c r="F51">
        <v>38209</v>
      </c>
      <c r="G51">
        <v>13429</v>
      </c>
      <c r="H51">
        <v>0</v>
      </c>
      <c r="I51">
        <v>13985</v>
      </c>
      <c r="J51">
        <v>21012</v>
      </c>
      <c r="K51">
        <v>287369</v>
      </c>
    </row>
    <row r="52" spans="1:11" ht="12.75">
      <c r="A52" t="s">
        <v>29</v>
      </c>
      <c r="B52">
        <v>383</v>
      </c>
      <c r="C52">
        <v>5317</v>
      </c>
      <c r="D52">
        <v>6526</v>
      </c>
      <c r="E52">
        <v>20024</v>
      </c>
      <c r="F52">
        <v>27552</v>
      </c>
      <c r="G52">
        <v>0</v>
      </c>
      <c r="H52">
        <v>4886</v>
      </c>
      <c r="I52">
        <v>3141</v>
      </c>
      <c r="J52">
        <v>4704</v>
      </c>
      <c r="K52">
        <v>72533</v>
      </c>
    </row>
    <row r="53" spans="1:11" ht="12.75">
      <c r="A53" t="s">
        <v>30</v>
      </c>
      <c r="B53">
        <v>0</v>
      </c>
      <c r="C53">
        <v>0</v>
      </c>
      <c r="D53">
        <v>29</v>
      </c>
      <c r="E53">
        <v>0</v>
      </c>
      <c r="F53">
        <v>848</v>
      </c>
      <c r="G53">
        <v>1357</v>
      </c>
      <c r="H53">
        <v>211</v>
      </c>
      <c r="I53">
        <v>1016</v>
      </c>
      <c r="J53">
        <v>378</v>
      </c>
      <c r="K53">
        <v>3839</v>
      </c>
    </row>
    <row r="54" spans="1:11" ht="12.75">
      <c r="A54" t="s">
        <v>31</v>
      </c>
      <c r="B54">
        <v>0</v>
      </c>
      <c r="C54">
        <v>1545</v>
      </c>
      <c r="D54">
        <v>0</v>
      </c>
      <c r="E54">
        <v>1239</v>
      </c>
      <c r="F54">
        <v>0</v>
      </c>
      <c r="G54">
        <v>474</v>
      </c>
      <c r="H54">
        <v>806</v>
      </c>
      <c r="I54">
        <v>0</v>
      </c>
      <c r="J54">
        <v>0</v>
      </c>
      <c r="K54">
        <v>4064</v>
      </c>
    </row>
    <row r="55" spans="1:11" ht="12.75">
      <c r="A55" t="s">
        <v>236</v>
      </c>
      <c r="B55">
        <v>184976</v>
      </c>
      <c r="C55">
        <v>287814</v>
      </c>
      <c r="D55">
        <v>510612</v>
      </c>
      <c r="E55">
        <v>1163821</v>
      </c>
      <c r="F55">
        <v>316463</v>
      </c>
      <c r="G55">
        <v>369959</v>
      </c>
      <c r="H55">
        <v>749294</v>
      </c>
      <c r="I55">
        <v>187761</v>
      </c>
      <c r="J55">
        <v>1464674</v>
      </c>
      <c r="K55">
        <v>5235374</v>
      </c>
    </row>
    <row r="57" ht="12.75">
      <c r="A57" t="s">
        <v>32</v>
      </c>
    </row>
    <row r="58" ht="12.75">
      <c r="A58" t="s">
        <v>33</v>
      </c>
    </row>
    <row r="59" ht="12.75">
      <c r="A59" t="s">
        <v>34</v>
      </c>
    </row>
    <row r="61" ht="12.75">
      <c r="A61" t="s">
        <v>78</v>
      </c>
    </row>
    <row r="62" spans="1:11" ht="12.75">
      <c r="A62" s="144" t="s">
        <v>17</v>
      </c>
      <c r="B62" s="144" t="s">
        <v>181</v>
      </c>
      <c r="C62" s="144" t="s">
        <v>182</v>
      </c>
      <c r="D62" s="144" t="s">
        <v>183</v>
      </c>
      <c r="E62" s="144" t="s">
        <v>184</v>
      </c>
      <c r="F62" s="144" t="s">
        <v>185</v>
      </c>
      <c r="G62" s="144" t="s">
        <v>252</v>
      </c>
      <c r="H62" s="144" t="s">
        <v>188</v>
      </c>
      <c r="I62" s="144" t="s">
        <v>189</v>
      </c>
      <c r="J62" s="144" t="s">
        <v>190</v>
      </c>
      <c r="K62" s="144" t="s">
        <v>236</v>
      </c>
    </row>
    <row r="63" spans="1:11" ht="12.75">
      <c r="A63" s="145" t="s">
        <v>305</v>
      </c>
      <c r="B63" s="146">
        <v>0</v>
      </c>
      <c r="C63" s="147">
        <v>218065</v>
      </c>
      <c r="D63" s="146">
        <v>0</v>
      </c>
      <c r="E63" s="147">
        <v>1163465</v>
      </c>
      <c r="F63" s="146">
        <v>0</v>
      </c>
      <c r="G63" s="147">
        <v>834878</v>
      </c>
      <c r="H63" s="147">
        <v>172678</v>
      </c>
      <c r="I63" s="146">
        <v>0</v>
      </c>
      <c r="J63" s="146">
        <v>0</v>
      </c>
      <c r="K63" s="147">
        <v>2389086</v>
      </c>
    </row>
    <row r="64" spans="1:11" ht="12.75">
      <c r="A64" s="145" t="s">
        <v>538</v>
      </c>
      <c r="B64" s="146">
        <v>0</v>
      </c>
      <c r="C64" s="147">
        <v>4500720</v>
      </c>
      <c r="D64" s="146">
        <v>0</v>
      </c>
      <c r="E64" s="147">
        <v>4082953</v>
      </c>
      <c r="F64" s="146">
        <v>0</v>
      </c>
      <c r="G64" s="147">
        <v>1107646</v>
      </c>
      <c r="H64" s="147">
        <v>573578</v>
      </c>
      <c r="I64" s="146">
        <v>0</v>
      </c>
      <c r="J64" s="146">
        <v>0</v>
      </c>
      <c r="K64" s="147">
        <v>10264897</v>
      </c>
    </row>
    <row r="65" spans="1:11" ht="12.75">
      <c r="A65" s="145" t="s">
        <v>540</v>
      </c>
      <c r="B65" s="147">
        <v>6200</v>
      </c>
      <c r="C65" s="146">
        <v>0</v>
      </c>
      <c r="D65" s="146">
        <v>513</v>
      </c>
      <c r="E65" s="147">
        <v>6302178</v>
      </c>
      <c r="F65" s="147">
        <v>1451</v>
      </c>
      <c r="G65" s="147">
        <v>2667</v>
      </c>
      <c r="H65" s="147">
        <v>2711</v>
      </c>
      <c r="I65" s="146">
        <v>529</v>
      </c>
      <c r="J65" s="146">
        <v>0</v>
      </c>
      <c r="K65" s="147">
        <v>6316249</v>
      </c>
    </row>
    <row r="66" spans="1:11" ht="25.5">
      <c r="A66" s="145" t="s">
        <v>303</v>
      </c>
      <c r="B66" s="147">
        <v>44132</v>
      </c>
      <c r="C66" s="146">
        <v>0</v>
      </c>
      <c r="D66" s="147">
        <v>1625885</v>
      </c>
      <c r="E66" s="147">
        <v>6321857</v>
      </c>
      <c r="F66" s="147">
        <v>772744</v>
      </c>
      <c r="G66" s="147">
        <v>2587372</v>
      </c>
      <c r="H66" s="147">
        <v>2711</v>
      </c>
      <c r="I66" s="147">
        <v>4175</v>
      </c>
      <c r="J66" s="146">
        <v>0</v>
      </c>
      <c r="K66" s="147">
        <v>11358876</v>
      </c>
    </row>
    <row r="67" spans="1:11" ht="12.75">
      <c r="A67" s="145" t="s">
        <v>236</v>
      </c>
      <c r="B67" s="147">
        <v>50332</v>
      </c>
      <c r="C67" s="147">
        <v>4718785</v>
      </c>
      <c r="D67" s="147">
        <v>1626398</v>
      </c>
      <c r="E67" s="147">
        <v>17870453</v>
      </c>
      <c r="F67" s="147">
        <v>774195</v>
      </c>
      <c r="G67" s="147">
        <v>4532563</v>
      </c>
      <c r="H67" s="147">
        <v>751678</v>
      </c>
      <c r="I67" s="147">
        <v>4704</v>
      </c>
      <c r="J67" s="146">
        <v>0</v>
      </c>
      <c r="K67" s="147">
        <v>30329108</v>
      </c>
    </row>
    <row r="68" spans="1:11" ht="12.75">
      <c r="A68" s="216"/>
      <c r="B68" s="217"/>
      <c r="C68" s="217"/>
      <c r="D68" s="217"/>
      <c r="E68" s="217"/>
      <c r="F68" s="217"/>
      <c r="G68" s="217"/>
      <c r="H68" s="217"/>
      <c r="I68" s="217"/>
      <c r="J68" s="217"/>
      <c r="K68" s="218"/>
    </row>
    <row r="69" ht="12.75">
      <c r="A69" t="s">
        <v>54</v>
      </c>
    </row>
    <row r="70" ht="12.75">
      <c r="A70" t="s">
        <v>25</v>
      </c>
    </row>
    <row r="71" ht="12.75">
      <c r="A71" t="s">
        <v>55</v>
      </c>
    </row>
    <row r="73" ht="12.75">
      <c r="A73" t="s">
        <v>56</v>
      </c>
    </row>
    <row r="74" ht="12.75">
      <c r="A74" t="s">
        <v>51</v>
      </c>
    </row>
    <row r="75" ht="12.75">
      <c r="A75" t="s">
        <v>609</v>
      </c>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4">
    <tabColor indexed="34"/>
  </sheetPr>
  <dimension ref="A2:L100"/>
  <sheetViews>
    <sheetView workbookViewId="0" topLeftCell="A79">
      <selection activeCell="A100" sqref="A100"/>
    </sheetView>
  </sheetViews>
  <sheetFormatPr defaultColWidth="9.140625" defaultRowHeight="12.75"/>
  <cols>
    <col min="1" max="1" width="10.140625" style="0" customWidth="1"/>
    <col min="2" max="2" width="11.140625" style="0" customWidth="1"/>
    <col min="3" max="7" width="11.140625" style="0" bestFit="1" customWidth="1"/>
    <col min="8" max="9" width="10.140625" style="0" bestFit="1" customWidth="1"/>
    <col min="11" max="12" width="11.140625" style="0" bestFit="1" customWidth="1"/>
  </cols>
  <sheetData>
    <row r="2" ht="12.75">
      <c r="A2" t="s">
        <v>80</v>
      </c>
    </row>
    <row r="3" spans="1:12" ht="25.5">
      <c r="A3" s="144" t="s">
        <v>17</v>
      </c>
      <c r="B3" s="144" t="s">
        <v>35</v>
      </c>
      <c r="C3" s="144" t="s">
        <v>181</v>
      </c>
      <c r="D3" s="144" t="s">
        <v>182</v>
      </c>
      <c r="E3" s="144" t="s">
        <v>183</v>
      </c>
      <c r="F3" s="144" t="s">
        <v>184</v>
      </c>
      <c r="G3" s="144" t="s">
        <v>185</v>
      </c>
      <c r="H3" s="144" t="s">
        <v>252</v>
      </c>
      <c r="I3" s="144" t="s">
        <v>188</v>
      </c>
      <c r="J3" s="144" t="s">
        <v>189</v>
      </c>
      <c r="K3" s="144" t="s">
        <v>190</v>
      </c>
      <c r="L3" s="144" t="s">
        <v>236</v>
      </c>
    </row>
    <row r="4" spans="1:12" ht="12.75">
      <c r="A4" s="145" t="s">
        <v>577</v>
      </c>
      <c r="B4" s="146" t="s">
        <v>36</v>
      </c>
      <c r="C4" s="146">
        <v>0</v>
      </c>
      <c r="D4" s="147">
        <v>1274647</v>
      </c>
      <c r="E4" s="146">
        <v>0</v>
      </c>
      <c r="F4" s="146">
        <v>0</v>
      </c>
      <c r="G4" s="146">
        <v>0</v>
      </c>
      <c r="H4" s="147">
        <v>11688</v>
      </c>
      <c r="I4" s="147">
        <v>48957</v>
      </c>
      <c r="J4" s="146">
        <v>0</v>
      </c>
      <c r="K4" s="146">
        <v>0</v>
      </c>
      <c r="L4" s="147">
        <v>1335292</v>
      </c>
    </row>
    <row r="5" spans="1:12" ht="12.75">
      <c r="A5" s="145" t="s">
        <v>577</v>
      </c>
      <c r="B5" s="146" t="s">
        <v>37</v>
      </c>
      <c r="C5" s="146">
        <v>0</v>
      </c>
      <c r="D5" s="147">
        <v>17566696</v>
      </c>
      <c r="E5" s="146">
        <v>0</v>
      </c>
      <c r="F5" s="147">
        <v>3980332</v>
      </c>
      <c r="G5" s="146">
        <v>0</v>
      </c>
      <c r="H5" s="147">
        <v>17218</v>
      </c>
      <c r="I5" s="147">
        <v>70102</v>
      </c>
      <c r="J5" s="146">
        <v>0</v>
      </c>
      <c r="K5" s="146">
        <v>0</v>
      </c>
      <c r="L5" s="147">
        <v>21634347</v>
      </c>
    </row>
    <row r="6" spans="1:12" ht="12.75">
      <c r="A6" s="145" t="s">
        <v>577</v>
      </c>
      <c r="B6" s="146" t="s">
        <v>38</v>
      </c>
      <c r="C6" s="146">
        <v>0</v>
      </c>
      <c r="D6" s="147">
        <v>27657254</v>
      </c>
      <c r="E6" s="146">
        <v>0</v>
      </c>
      <c r="F6" s="147">
        <v>6035513</v>
      </c>
      <c r="G6" s="146">
        <v>0</v>
      </c>
      <c r="H6" s="147">
        <v>821754</v>
      </c>
      <c r="I6" s="147">
        <v>3554514</v>
      </c>
      <c r="J6" s="146">
        <v>0</v>
      </c>
      <c r="K6" s="146">
        <v>0</v>
      </c>
      <c r="L6" s="147">
        <v>38069035</v>
      </c>
    </row>
    <row r="7" spans="1:12" ht="12.75">
      <c r="A7" s="145" t="s">
        <v>577</v>
      </c>
      <c r="B7" s="146" t="s">
        <v>59</v>
      </c>
      <c r="C7" s="146">
        <v>0</v>
      </c>
      <c r="D7" s="147">
        <v>108807329</v>
      </c>
      <c r="E7" s="146">
        <v>0</v>
      </c>
      <c r="F7" s="147">
        <v>148696072</v>
      </c>
      <c r="G7" s="146">
        <v>0</v>
      </c>
      <c r="H7" s="147">
        <v>9280352</v>
      </c>
      <c r="I7" s="147">
        <v>13823764</v>
      </c>
      <c r="J7" s="146">
        <v>0</v>
      </c>
      <c r="K7" s="146">
        <v>0</v>
      </c>
      <c r="L7" s="147">
        <v>280607517</v>
      </c>
    </row>
    <row r="8" spans="1:12" ht="12.75">
      <c r="A8" s="145" t="s">
        <v>577</v>
      </c>
      <c r="B8" s="146" t="s">
        <v>60</v>
      </c>
      <c r="C8" s="146">
        <v>0</v>
      </c>
      <c r="D8" s="147">
        <v>59856315</v>
      </c>
      <c r="E8" s="146">
        <v>0</v>
      </c>
      <c r="F8" s="147">
        <v>80275876</v>
      </c>
      <c r="G8" s="146">
        <v>0</v>
      </c>
      <c r="H8" s="147">
        <v>75999440</v>
      </c>
      <c r="I8" s="147">
        <v>2968093</v>
      </c>
      <c r="J8" s="146">
        <v>0</v>
      </c>
      <c r="K8" s="146">
        <v>0</v>
      </c>
      <c r="L8" s="147">
        <v>219099726</v>
      </c>
    </row>
    <row r="9" spans="1:12" ht="12.75">
      <c r="A9" s="145" t="s">
        <v>577</v>
      </c>
      <c r="B9" s="146" t="s">
        <v>61</v>
      </c>
      <c r="C9" s="146">
        <v>0</v>
      </c>
      <c r="D9" s="146">
        <v>156</v>
      </c>
      <c r="E9" s="146">
        <v>0</v>
      </c>
      <c r="F9" s="147">
        <v>487117</v>
      </c>
      <c r="G9" s="146">
        <v>0</v>
      </c>
      <c r="H9" s="146">
        <v>11</v>
      </c>
      <c r="I9" s="147">
        <v>92193</v>
      </c>
      <c r="J9" s="146">
        <v>0</v>
      </c>
      <c r="K9" s="146">
        <v>0</v>
      </c>
      <c r="L9" s="147">
        <v>579477</v>
      </c>
    </row>
    <row r="10" spans="1:12" ht="12.75">
      <c r="A10" s="145" t="s">
        <v>62</v>
      </c>
      <c r="B10" s="146" t="s">
        <v>63</v>
      </c>
      <c r="C10" s="146">
        <v>0</v>
      </c>
      <c r="D10" s="146">
        <v>0</v>
      </c>
      <c r="E10" s="146">
        <v>0</v>
      </c>
      <c r="F10" s="146">
        <v>0</v>
      </c>
      <c r="G10" s="147">
        <v>27722</v>
      </c>
      <c r="H10" s="146">
        <v>0</v>
      </c>
      <c r="I10" s="146">
        <v>0</v>
      </c>
      <c r="J10" s="146">
        <v>0</v>
      </c>
      <c r="K10" s="146">
        <v>0</v>
      </c>
      <c r="L10" s="147">
        <v>27722</v>
      </c>
    </row>
    <row r="11" spans="1:12" ht="12.75">
      <c r="A11" s="145" t="s">
        <v>62</v>
      </c>
      <c r="B11" s="146" t="s">
        <v>36</v>
      </c>
      <c r="C11" s="147">
        <v>277196</v>
      </c>
      <c r="D11" s="146">
        <v>0</v>
      </c>
      <c r="E11" s="146">
        <v>14</v>
      </c>
      <c r="F11" s="147">
        <v>567910</v>
      </c>
      <c r="G11" s="147">
        <v>35755</v>
      </c>
      <c r="H11" s="147">
        <v>22742</v>
      </c>
      <c r="I11" s="146">
        <v>0</v>
      </c>
      <c r="J11" s="147">
        <v>1706132</v>
      </c>
      <c r="K11" s="146">
        <v>0</v>
      </c>
      <c r="L11" s="147">
        <v>2609749</v>
      </c>
    </row>
    <row r="12" spans="1:12" ht="12.75">
      <c r="A12" s="145" t="s">
        <v>62</v>
      </c>
      <c r="B12" s="146" t="s">
        <v>37</v>
      </c>
      <c r="C12" s="146">
        <v>0</v>
      </c>
      <c r="D12" s="146">
        <v>0</v>
      </c>
      <c r="E12" s="146">
        <v>0</v>
      </c>
      <c r="F12" s="147">
        <v>10854140</v>
      </c>
      <c r="G12" s="147">
        <v>7182746</v>
      </c>
      <c r="H12" s="147">
        <v>143868</v>
      </c>
      <c r="I12" s="146">
        <v>0</v>
      </c>
      <c r="J12" s="146">
        <v>0</v>
      </c>
      <c r="K12" s="146">
        <v>0</v>
      </c>
      <c r="L12" s="147">
        <v>18180754</v>
      </c>
    </row>
    <row r="13" spans="1:12" ht="12.75">
      <c r="A13" s="145" t="s">
        <v>62</v>
      </c>
      <c r="B13" s="146" t="s">
        <v>38</v>
      </c>
      <c r="C13" s="147">
        <v>202299</v>
      </c>
      <c r="D13" s="146">
        <v>0</v>
      </c>
      <c r="E13" s="146">
        <v>0</v>
      </c>
      <c r="F13" s="146">
        <v>0</v>
      </c>
      <c r="G13" s="147">
        <v>3162179</v>
      </c>
      <c r="H13" s="146">
        <v>0</v>
      </c>
      <c r="I13" s="146">
        <v>0</v>
      </c>
      <c r="J13" s="146">
        <v>0</v>
      </c>
      <c r="K13" s="146">
        <v>0</v>
      </c>
      <c r="L13" s="147">
        <v>3364478</v>
      </c>
    </row>
    <row r="14" spans="1:12" ht="12.75">
      <c r="A14" s="145" t="s">
        <v>62</v>
      </c>
      <c r="B14" s="146" t="s">
        <v>669</v>
      </c>
      <c r="C14" s="146">
        <v>0</v>
      </c>
      <c r="D14" s="146">
        <v>0</v>
      </c>
      <c r="E14" s="146">
        <v>0</v>
      </c>
      <c r="F14" s="146">
        <v>0</v>
      </c>
      <c r="G14" s="146">
        <v>0</v>
      </c>
      <c r="H14" s="146">
        <v>0</v>
      </c>
      <c r="I14" s="146">
        <v>0</v>
      </c>
      <c r="J14" s="146">
        <v>0</v>
      </c>
      <c r="K14" s="146">
        <v>0</v>
      </c>
      <c r="L14" s="146">
        <v>0</v>
      </c>
    </row>
    <row r="15" spans="1:12" ht="12.75">
      <c r="A15" s="145" t="s">
        <v>62</v>
      </c>
      <c r="B15" s="146" t="s">
        <v>361</v>
      </c>
      <c r="C15" s="147">
        <v>1289431</v>
      </c>
      <c r="D15" s="146">
        <v>0</v>
      </c>
      <c r="E15" s="146">
        <v>0</v>
      </c>
      <c r="F15" s="147">
        <v>34986215</v>
      </c>
      <c r="G15" s="146">
        <v>0</v>
      </c>
      <c r="H15" s="146">
        <v>0</v>
      </c>
      <c r="I15" s="146">
        <v>0</v>
      </c>
      <c r="J15" s="146">
        <v>0</v>
      </c>
      <c r="K15" s="146">
        <v>0</v>
      </c>
      <c r="L15" s="147">
        <v>36275646</v>
      </c>
    </row>
    <row r="16" spans="1:12" ht="12.75">
      <c r="A16" s="145" t="s">
        <v>62</v>
      </c>
      <c r="B16" s="146" t="s">
        <v>59</v>
      </c>
      <c r="C16" s="146">
        <v>0</v>
      </c>
      <c r="D16" s="146">
        <v>0</v>
      </c>
      <c r="E16" s="147">
        <v>6268220</v>
      </c>
      <c r="F16" s="146">
        <v>0</v>
      </c>
      <c r="G16" s="146">
        <v>0</v>
      </c>
      <c r="H16" s="147">
        <v>18948864</v>
      </c>
      <c r="I16" s="146">
        <v>0</v>
      </c>
      <c r="J16" s="146">
        <v>0</v>
      </c>
      <c r="K16" s="146">
        <v>0</v>
      </c>
      <c r="L16" s="147">
        <v>25217084</v>
      </c>
    </row>
    <row r="17" spans="1:12" ht="12.75">
      <c r="A17" s="145" t="s">
        <v>62</v>
      </c>
      <c r="B17" s="146" t="s">
        <v>60</v>
      </c>
      <c r="C17" s="146">
        <v>0</v>
      </c>
      <c r="D17" s="146">
        <v>0</v>
      </c>
      <c r="E17" s="146">
        <v>76</v>
      </c>
      <c r="F17" s="146">
        <v>0</v>
      </c>
      <c r="G17" s="146">
        <v>0</v>
      </c>
      <c r="H17" s="146">
        <v>0</v>
      </c>
      <c r="I17" s="146">
        <v>0</v>
      </c>
      <c r="J17" s="146">
        <v>0</v>
      </c>
      <c r="K17" s="146">
        <v>0</v>
      </c>
      <c r="L17" s="146">
        <v>76</v>
      </c>
    </row>
    <row r="18" spans="1:12" ht="12.75">
      <c r="A18" s="145" t="s">
        <v>62</v>
      </c>
      <c r="B18" s="146" t="s">
        <v>65</v>
      </c>
      <c r="C18" s="146">
        <v>0</v>
      </c>
      <c r="D18" s="146">
        <v>0</v>
      </c>
      <c r="E18" s="146">
        <v>0</v>
      </c>
      <c r="F18" s="147">
        <v>873592</v>
      </c>
      <c r="G18" s="146">
        <v>0</v>
      </c>
      <c r="H18" s="146">
        <v>0</v>
      </c>
      <c r="I18" s="146">
        <v>0</v>
      </c>
      <c r="J18" s="146">
        <v>0</v>
      </c>
      <c r="K18" s="146">
        <v>0</v>
      </c>
      <c r="L18" s="147">
        <v>873592</v>
      </c>
    </row>
    <row r="19" spans="1:12" ht="12.75">
      <c r="A19" s="145" t="s">
        <v>62</v>
      </c>
      <c r="B19" s="146" t="s">
        <v>61</v>
      </c>
      <c r="C19" s="147">
        <v>14644</v>
      </c>
      <c r="D19" s="146">
        <v>0</v>
      </c>
      <c r="E19" s="147">
        <v>35014</v>
      </c>
      <c r="F19" s="147">
        <v>12283398</v>
      </c>
      <c r="G19" s="147">
        <v>1377569</v>
      </c>
      <c r="H19" s="147">
        <v>29182</v>
      </c>
      <c r="I19" s="146">
        <v>0</v>
      </c>
      <c r="J19" s="146">
        <v>0</v>
      </c>
      <c r="K19" s="146">
        <v>0</v>
      </c>
      <c r="L19" s="147">
        <v>13739807</v>
      </c>
    </row>
    <row r="20" spans="1:12" ht="12.75">
      <c r="A20" s="145" t="s">
        <v>62</v>
      </c>
      <c r="B20" s="146" t="s">
        <v>66</v>
      </c>
      <c r="C20" s="147">
        <v>573048</v>
      </c>
      <c r="D20" s="146">
        <v>0</v>
      </c>
      <c r="E20" s="146">
        <v>0</v>
      </c>
      <c r="F20" s="147">
        <v>2057</v>
      </c>
      <c r="G20" s="146">
        <v>0</v>
      </c>
      <c r="H20" s="146">
        <v>0</v>
      </c>
      <c r="I20" s="146">
        <v>0</v>
      </c>
      <c r="J20" s="146">
        <v>0</v>
      </c>
      <c r="K20" s="146">
        <v>0</v>
      </c>
      <c r="L20" s="147">
        <v>575105</v>
      </c>
    </row>
    <row r="21" spans="1:12" ht="12.75">
      <c r="A21" s="239"/>
      <c r="B21" s="240"/>
      <c r="C21" s="240"/>
      <c r="D21" s="240"/>
      <c r="E21" s="240"/>
      <c r="F21" s="240"/>
      <c r="G21" s="240"/>
      <c r="H21" s="240"/>
      <c r="I21" s="240"/>
      <c r="J21" s="240"/>
      <c r="K21" s="240"/>
      <c r="L21" s="240"/>
    </row>
    <row r="22" spans="1:12" ht="12.75">
      <c r="A22" t="s">
        <v>77</v>
      </c>
      <c r="B22" s="240"/>
      <c r="C22" s="240"/>
      <c r="D22" s="240"/>
      <c r="E22" s="240"/>
      <c r="F22" s="240"/>
      <c r="G22" s="240"/>
      <c r="H22" s="240"/>
      <c r="I22" s="240"/>
      <c r="J22" s="240"/>
      <c r="K22" s="240"/>
      <c r="L22" s="240"/>
    </row>
    <row r="23" ht="12.75">
      <c r="A23" t="s">
        <v>25</v>
      </c>
    </row>
    <row r="24" ht="12.75">
      <c r="A24" t="s">
        <v>672</v>
      </c>
    </row>
    <row r="26" ht="12.75">
      <c r="A26" t="s">
        <v>52</v>
      </c>
    </row>
    <row r="27" spans="1:12" ht="12.75">
      <c r="A27" t="s">
        <v>17</v>
      </c>
      <c r="B27" t="s">
        <v>35</v>
      </c>
      <c r="C27" t="s">
        <v>181</v>
      </c>
      <c r="D27" t="s">
        <v>182</v>
      </c>
      <c r="E27" t="s">
        <v>183</v>
      </c>
      <c r="F27" t="s">
        <v>184</v>
      </c>
      <c r="G27" t="s">
        <v>185</v>
      </c>
      <c r="H27" t="s">
        <v>186</v>
      </c>
      <c r="I27" t="s">
        <v>188</v>
      </c>
      <c r="J27" t="s">
        <v>189</v>
      </c>
      <c r="K27" t="s">
        <v>190</v>
      </c>
      <c r="L27" t="s">
        <v>236</v>
      </c>
    </row>
    <row r="28" spans="1:12" ht="12.75">
      <c r="A28" t="s">
        <v>577</v>
      </c>
      <c r="B28" t="s">
        <v>73</v>
      </c>
      <c r="C28">
        <v>0</v>
      </c>
      <c r="D28">
        <v>4615450</v>
      </c>
      <c r="E28">
        <v>0</v>
      </c>
      <c r="F28">
        <v>56021273</v>
      </c>
      <c r="G28">
        <v>0</v>
      </c>
      <c r="H28">
        <v>1835571</v>
      </c>
      <c r="I28">
        <v>4014753</v>
      </c>
      <c r="J28">
        <v>0</v>
      </c>
      <c r="K28">
        <v>0</v>
      </c>
      <c r="L28">
        <v>66487047</v>
      </c>
    </row>
    <row r="29" spans="1:12" ht="12.75">
      <c r="A29" t="s">
        <v>62</v>
      </c>
      <c r="B29" t="s">
        <v>74</v>
      </c>
      <c r="C29">
        <v>61131</v>
      </c>
      <c r="D29">
        <v>0</v>
      </c>
      <c r="E29">
        <v>842979</v>
      </c>
      <c r="F29">
        <v>4145886</v>
      </c>
      <c r="G29">
        <v>20951860</v>
      </c>
      <c r="H29">
        <v>0</v>
      </c>
      <c r="I29">
        <v>441404</v>
      </c>
      <c r="J29">
        <v>283296</v>
      </c>
      <c r="K29">
        <v>173184</v>
      </c>
      <c r="L29">
        <v>26899740</v>
      </c>
    </row>
    <row r="30" spans="1:12" ht="12.75">
      <c r="A30" t="s">
        <v>62</v>
      </c>
      <c r="B30" t="s">
        <v>75</v>
      </c>
      <c r="C30">
        <v>1564</v>
      </c>
      <c r="D30">
        <v>0</v>
      </c>
      <c r="E30">
        <v>777527</v>
      </c>
      <c r="F30">
        <v>42465</v>
      </c>
      <c r="G30">
        <v>89627</v>
      </c>
      <c r="H30" s="235">
        <v>1486</v>
      </c>
      <c r="I30">
        <v>0</v>
      </c>
      <c r="J30">
        <v>714</v>
      </c>
      <c r="K30">
        <v>2810</v>
      </c>
      <c r="L30">
        <v>916192</v>
      </c>
    </row>
    <row r="32" ht="12.75">
      <c r="A32" t="s">
        <v>675</v>
      </c>
    </row>
    <row r="33" ht="12.75">
      <c r="A33" t="s">
        <v>25</v>
      </c>
    </row>
    <row r="34" ht="12.75">
      <c r="A34" t="s">
        <v>53</v>
      </c>
    </row>
    <row r="36" ht="12.75">
      <c r="A36" t="s">
        <v>670</v>
      </c>
    </row>
    <row r="37" spans="1:12" ht="25.5">
      <c r="A37" s="144" t="s">
        <v>17</v>
      </c>
      <c r="B37" s="144" t="s">
        <v>35</v>
      </c>
      <c r="C37" s="144" t="s">
        <v>181</v>
      </c>
      <c r="D37" s="144" t="s">
        <v>182</v>
      </c>
      <c r="E37" s="144" t="s">
        <v>183</v>
      </c>
      <c r="F37" s="144" t="s">
        <v>184</v>
      </c>
      <c r="G37" s="144" t="s">
        <v>185</v>
      </c>
      <c r="H37" s="144" t="s">
        <v>252</v>
      </c>
      <c r="I37" s="144" t="s">
        <v>188</v>
      </c>
      <c r="J37" s="144" t="s">
        <v>189</v>
      </c>
      <c r="K37" s="144" t="s">
        <v>190</v>
      </c>
      <c r="L37" s="144" t="s">
        <v>236</v>
      </c>
    </row>
    <row r="38" spans="1:12" ht="12.75">
      <c r="A38" s="145" t="s">
        <v>577</v>
      </c>
      <c r="B38" s="146" t="s">
        <v>36</v>
      </c>
      <c r="C38" s="146">
        <v>0</v>
      </c>
      <c r="D38" s="147">
        <v>19492</v>
      </c>
      <c r="E38" s="146">
        <v>0</v>
      </c>
      <c r="F38" s="146">
        <v>0</v>
      </c>
      <c r="G38" s="146">
        <v>0</v>
      </c>
      <c r="H38" s="146">
        <v>122</v>
      </c>
      <c r="I38" s="147">
        <v>2475</v>
      </c>
      <c r="J38" s="146">
        <v>0</v>
      </c>
      <c r="K38" s="146">
        <v>0</v>
      </c>
      <c r="L38" s="147">
        <v>22089</v>
      </c>
    </row>
    <row r="39" spans="1:12" ht="12.75">
      <c r="A39" s="145" t="s">
        <v>577</v>
      </c>
      <c r="B39" s="146" t="s">
        <v>37</v>
      </c>
      <c r="C39" s="146">
        <v>0</v>
      </c>
      <c r="D39" s="147">
        <v>201489</v>
      </c>
      <c r="E39" s="146">
        <v>0</v>
      </c>
      <c r="F39" s="147">
        <v>70690</v>
      </c>
      <c r="G39" s="146">
        <v>0</v>
      </c>
      <c r="H39" s="146">
        <v>257</v>
      </c>
      <c r="I39" s="147">
        <v>2308</v>
      </c>
      <c r="J39" s="146">
        <v>0</v>
      </c>
      <c r="K39" s="146">
        <v>0</v>
      </c>
      <c r="L39" s="147">
        <v>274744</v>
      </c>
    </row>
    <row r="40" spans="1:12" ht="12.75">
      <c r="A40" s="145" t="s">
        <v>577</v>
      </c>
      <c r="B40" s="146" t="s">
        <v>38</v>
      </c>
      <c r="C40" s="146">
        <v>0</v>
      </c>
      <c r="D40" s="147">
        <v>373544</v>
      </c>
      <c r="E40" s="146">
        <v>0</v>
      </c>
      <c r="F40" s="147">
        <v>116442</v>
      </c>
      <c r="G40" s="146">
        <v>0</v>
      </c>
      <c r="H40" s="147">
        <v>15008</v>
      </c>
      <c r="I40" s="147">
        <v>57336</v>
      </c>
      <c r="J40" s="146">
        <v>0</v>
      </c>
      <c r="K40" s="146">
        <v>0</v>
      </c>
      <c r="L40" s="147">
        <v>562330</v>
      </c>
    </row>
    <row r="41" spans="1:12" ht="12.75">
      <c r="A41" s="145" t="s">
        <v>577</v>
      </c>
      <c r="B41" s="146" t="s">
        <v>59</v>
      </c>
      <c r="C41" s="146">
        <v>0</v>
      </c>
      <c r="D41" s="147">
        <v>2624715</v>
      </c>
      <c r="E41" s="146">
        <v>0</v>
      </c>
      <c r="F41" s="147">
        <v>2583923</v>
      </c>
      <c r="G41" s="146">
        <v>0</v>
      </c>
      <c r="H41" s="147">
        <v>143692</v>
      </c>
      <c r="I41" s="147">
        <v>360258</v>
      </c>
      <c r="J41" s="146">
        <v>0</v>
      </c>
      <c r="K41" s="146">
        <v>0</v>
      </c>
      <c r="L41" s="147">
        <v>5712588</v>
      </c>
    </row>
    <row r="42" spans="1:12" ht="12.75">
      <c r="A42" s="145" t="s">
        <v>577</v>
      </c>
      <c r="B42" s="146" t="s">
        <v>60</v>
      </c>
      <c r="C42" s="146">
        <v>0</v>
      </c>
      <c r="D42" s="147">
        <v>1193175</v>
      </c>
      <c r="E42" s="146">
        <v>0</v>
      </c>
      <c r="F42" s="147">
        <v>1027082</v>
      </c>
      <c r="G42" s="146">
        <v>0</v>
      </c>
      <c r="H42" s="147">
        <v>860614</v>
      </c>
      <c r="I42" s="147">
        <v>96324</v>
      </c>
      <c r="J42" s="146">
        <v>0</v>
      </c>
      <c r="K42" s="146">
        <v>0</v>
      </c>
      <c r="L42" s="147">
        <v>3177195</v>
      </c>
    </row>
    <row r="43" spans="1:12" ht="12.75">
      <c r="A43" s="145" t="s">
        <v>577</v>
      </c>
      <c r="B43" s="146" t="s">
        <v>61</v>
      </c>
      <c r="C43" s="146">
        <v>0</v>
      </c>
      <c r="D43" s="146">
        <v>74</v>
      </c>
      <c r="E43" s="146">
        <v>0</v>
      </c>
      <c r="F43" s="147">
        <v>4542</v>
      </c>
      <c r="G43" s="146">
        <v>0</v>
      </c>
      <c r="H43" s="146">
        <v>3</v>
      </c>
      <c r="I43" s="147">
        <v>6768</v>
      </c>
      <c r="J43" s="146">
        <v>0</v>
      </c>
      <c r="K43" s="146">
        <v>0</v>
      </c>
      <c r="L43" s="147">
        <v>11387</v>
      </c>
    </row>
    <row r="44" spans="1:12" ht="12.75">
      <c r="A44" s="145" t="s">
        <v>62</v>
      </c>
      <c r="B44" s="146" t="s">
        <v>63</v>
      </c>
      <c r="C44" s="146">
        <v>0</v>
      </c>
      <c r="D44" s="146">
        <v>0</v>
      </c>
      <c r="E44" s="146">
        <v>0</v>
      </c>
      <c r="F44" s="146">
        <v>0</v>
      </c>
      <c r="G44" s="147">
        <v>22680</v>
      </c>
      <c r="H44" s="146">
        <v>0</v>
      </c>
      <c r="I44" s="241">
        <v>2</v>
      </c>
      <c r="J44" s="146">
        <v>0</v>
      </c>
      <c r="K44" s="146">
        <v>0</v>
      </c>
      <c r="L44" s="147">
        <v>22682</v>
      </c>
    </row>
    <row r="45" spans="1:12" ht="12.75">
      <c r="A45" s="145" t="s">
        <v>62</v>
      </c>
      <c r="B45" s="146" t="s">
        <v>36</v>
      </c>
      <c r="C45" s="146">
        <v>562</v>
      </c>
      <c r="D45" s="146">
        <v>0</v>
      </c>
      <c r="E45" s="146">
        <v>1</v>
      </c>
      <c r="F45" s="147">
        <v>321196</v>
      </c>
      <c r="G45" s="147">
        <v>55445</v>
      </c>
      <c r="H45" s="147">
        <v>43697</v>
      </c>
      <c r="I45" s="241">
        <v>610</v>
      </c>
      <c r="J45" s="147">
        <v>4175</v>
      </c>
      <c r="K45" s="146">
        <v>0</v>
      </c>
      <c r="L45" s="147">
        <v>425686</v>
      </c>
    </row>
    <row r="46" spans="1:12" ht="12.75">
      <c r="A46" s="145" t="s">
        <v>62</v>
      </c>
      <c r="B46" s="146" t="s">
        <v>37</v>
      </c>
      <c r="C46" s="146">
        <v>0</v>
      </c>
      <c r="D46" s="146">
        <v>0</v>
      </c>
      <c r="E46" s="146">
        <v>0</v>
      </c>
      <c r="F46" s="147">
        <v>510388</v>
      </c>
      <c r="G46" s="147">
        <v>138129</v>
      </c>
      <c r="H46" s="147">
        <v>63256</v>
      </c>
      <c r="I46" s="146">
        <v>0</v>
      </c>
      <c r="J46" s="146">
        <v>0</v>
      </c>
      <c r="K46" s="146">
        <v>0</v>
      </c>
      <c r="L46" s="147">
        <v>711773</v>
      </c>
    </row>
    <row r="47" spans="1:12" ht="12.75">
      <c r="A47" s="145" t="s">
        <v>62</v>
      </c>
      <c r="B47" s="146" t="s">
        <v>38</v>
      </c>
      <c r="C47" s="146">
        <v>34</v>
      </c>
      <c r="D47" s="146">
        <v>0</v>
      </c>
      <c r="E47" s="146">
        <v>0</v>
      </c>
      <c r="F47" s="146">
        <v>0</v>
      </c>
      <c r="G47" s="147">
        <v>331572</v>
      </c>
      <c r="H47" s="146">
        <v>0</v>
      </c>
      <c r="I47" s="241">
        <v>25</v>
      </c>
      <c r="J47" s="146">
        <v>0</v>
      </c>
      <c r="K47" s="146">
        <v>0</v>
      </c>
      <c r="L47" s="147">
        <v>331631</v>
      </c>
    </row>
    <row r="48" spans="1:12" ht="12.75">
      <c r="A48" s="145" t="s">
        <v>62</v>
      </c>
      <c r="B48" s="146" t="s">
        <v>669</v>
      </c>
      <c r="C48" s="146">
        <v>0</v>
      </c>
      <c r="D48" s="146">
        <v>0</v>
      </c>
      <c r="E48" s="146">
        <v>0</v>
      </c>
      <c r="F48" s="146">
        <v>0</v>
      </c>
      <c r="G48" s="146">
        <v>0</v>
      </c>
      <c r="H48" s="146">
        <v>0</v>
      </c>
      <c r="I48" s="241">
        <v>6</v>
      </c>
      <c r="J48" s="146">
        <v>0</v>
      </c>
      <c r="K48" s="146">
        <v>0</v>
      </c>
      <c r="L48" s="146">
        <v>6</v>
      </c>
    </row>
    <row r="49" spans="1:12" ht="12.75">
      <c r="A49" s="145" t="s">
        <v>62</v>
      </c>
      <c r="B49" s="146" t="s">
        <v>361</v>
      </c>
      <c r="C49" s="147">
        <v>25966</v>
      </c>
      <c r="D49" s="146">
        <v>0</v>
      </c>
      <c r="E49" s="146">
        <v>0</v>
      </c>
      <c r="F49" s="147">
        <v>2736933</v>
      </c>
      <c r="G49" s="146">
        <v>0</v>
      </c>
      <c r="H49" s="146">
        <v>0</v>
      </c>
      <c r="I49" s="237">
        <v>1970</v>
      </c>
      <c r="J49" s="146">
        <v>0</v>
      </c>
      <c r="K49" s="146">
        <v>0</v>
      </c>
      <c r="L49" s="147">
        <v>2764869</v>
      </c>
    </row>
    <row r="50" spans="1:12" ht="12.75">
      <c r="A50" s="145" t="s">
        <v>62</v>
      </c>
      <c r="B50" s="146" t="s">
        <v>59</v>
      </c>
      <c r="C50" s="146">
        <v>0</v>
      </c>
      <c r="D50" s="146">
        <v>0</v>
      </c>
      <c r="E50" s="147">
        <v>1609096</v>
      </c>
      <c r="F50" s="146">
        <v>0</v>
      </c>
      <c r="G50" s="146">
        <v>0</v>
      </c>
      <c r="H50" s="147">
        <v>2398471</v>
      </c>
      <c r="I50" s="146">
        <v>0</v>
      </c>
      <c r="J50" s="146">
        <v>0</v>
      </c>
      <c r="K50" s="146">
        <v>0</v>
      </c>
      <c r="L50" s="147">
        <v>4007567</v>
      </c>
    </row>
    <row r="51" spans="1:12" ht="12.75">
      <c r="A51" s="145" t="s">
        <v>62</v>
      </c>
      <c r="B51" s="146" t="s">
        <v>60</v>
      </c>
      <c r="C51" s="146">
        <v>0</v>
      </c>
      <c r="D51" s="146">
        <v>0</v>
      </c>
      <c r="E51" s="146">
        <v>18</v>
      </c>
      <c r="F51" s="146">
        <v>0</v>
      </c>
      <c r="G51" s="146">
        <v>0</v>
      </c>
      <c r="H51" s="146">
        <v>0</v>
      </c>
      <c r="I51" s="146">
        <v>0</v>
      </c>
      <c r="J51" s="146">
        <v>0</v>
      </c>
      <c r="K51" s="146">
        <v>0</v>
      </c>
      <c r="L51" s="146">
        <v>18</v>
      </c>
    </row>
    <row r="52" spans="1:12" ht="12.75">
      <c r="A52" s="145" t="s">
        <v>62</v>
      </c>
      <c r="B52" s="146" t="s">
        <v>64</v>
      </c>
      <c r="C52" s="146">
        <v>0</v>
      </c>
      <c r="D52" s="146">
        <v>0</v>
      </c>
      <c r="E52" s="146">
        <v>0</v>
      </c>
      <c r="F52" s="146">
        <v>0</v>
      </c>
      <c r="G52" s="146">
        <v>35</v>
      </c>
      <c r="H52" s="146">
        <v>0</v>
      </c>
      <c r="I52" s="241">
        <v>62</v>
      </c>
      <c r="J52" s="146">
        <v>0</v>
      </c>
      <c r="K52" s="146">
        <v>0</v>
      </c>
      <c r="L52" s="146">
        <v>97</v>
      </c>
    </row>
    <row r="53" spans="1:12" ht="12.75">
      <c r="A53" s="145" t="s">
        <v>62</v>
      </c>
      <c r="B53" s="146" t="s">
        <v>65</v>
      </c>
      <c r="C53" s="146">
        <v>0</v>
      </c>
      <c r="D53" s="146">
        <v>0</v>
      </c>
      <c r="E53" s="146">
        <v>0</v>
      </c>
      <c r="F53" s="147">
        <v>267466</v>
      </c>
      <c r="G53" s="146">
        <v>0</v>
      </c>
      <c r="H53" s="146">
        <v>0</v>
      </c>
      <c r="I53" s="146">
        <v>0</v>
      </c>
      <c r="J53" s="146">
        <v>0</v>
      </c>
      <c r="K53" s="146">
        <v>0</v>
      </c>
      <c r="L53" s="147">
        <v>267466</v>
      </c>
    </row>
    <row r="54" spans="1:12" ht="12.75">
      <c r="A54" s="145" t="s">
        <v>62</v>
      </c>
      <c r="B54" s="146" t="s">
        <v>61</v>
      </c>
      <c r="C54" s="147">
        <v>6409</v>
      </c>
      <c r="D54" s="146">
        <v>0</v>
      </c>
      <c r="E54" s="147">
        <v>16770</v>
      </c>
      <c r="F54" s="147">
        <v>690230</v>
      </c>
      <c r="G54" s="147">
        <v>215188</v>
      </c>
      <c r="H54" s="146">
        <v>600</v>
      </c>
      <c r="I54" s="241">
        <v>3</v>
      </c>
      <c r="J54" s="146">
        <v>0</v>
      </c>
      <c r="K54" s="146">
        <v>0</v>
      </c>
      <c r="L54" s="147">
        <v>929200</v>
      </c>
    </row>
    <row r="55" spans="1:12" ht="12.75">
      <c r="A55" s="145" t="s">
        <v>62</v>
      </c>
      <c r="B55" s="146" t="s">
        <v>66</v>
      </c>
      <c r="C55" s="147">
        <v>9530</v>
      </c>
      <c r="D55" s="146">
        <v>0</v>
      </c>
      <c r="E55" s="146">
        <v>0</v>
      </c>
      <c r="F55" s="146">
        <v>187</v>
      </c>
      <c r="G55" s="146">
        <v>0</v>
      </c>
      <c r="H55" s="146">
        <v>0</v>
      </c>
      <c r="I55" s="241">
        <v>1</v>
      </c>
      <c r="J55" s="146">
        <v>0</v>
      </c>
      <c r="K55" s="146">
        <v>0</v>
      </c>
      <c r="L55" s="147">
        <v>9718</v>
      </c>
    </row>
    <row r="56" spans="1:12" ht="12.75">
      <c r="A56" s="145" t="s">
        <v>62</v>
      </c>
      <c r="B56" s="146" t="s">
        <v>67</v>
      </c>
      <c r="C56" s="146">
        <v>0</v>
      </c>
      <c r="D56" s="146">
        <v>0</v>
      </c>
      <c r="E56" s="146">
        <v>0</v>
      </c>
      <c r="F56" s="146">
        <v>0</v>
      </c>
      <c r="G56" s="146">
        <v>0</v>
      </c>
      <c r="H56" s="146">
        <v>1</v>
      </c>
      <c r="I56" s="146">
        <v>0</v>
      </c>
      <c r="J56" s="146">
        <v>0</v>
      </c>
      <c r="K56" s="146">
        <v>0</v>
      </c>
      <c r="L56" s="146">
        <v>1</v>
      </c>
    </row>
    <row r="57" spans="1:12" ht="12.75">
      <c r="A57" s="239"/>
      <c r="B57" s="240"/>
      <c r="C57" s="240"/>
      <c r="D57" s="240"/>
      <c r="E57" s="240"/>
      <c r="F57" s="240"/>
      <c r="G57" s="240"/>
      <c r="H57" s="240"/>
      <c r="I57" s="240"/>
      <c r="J57" s="240"/>
      <c r="K57" s="240"/>
      <c r="L57" s="240"/>
    </row>
    <row r="58" ht="12.75">
      <c r="A58" t="s">
        <v>68</v>
      </c>
    </row>
    <row r="59" ht="12.75">
      <c r="A59" t="s">
        <v>25</v>
      </c>
    </row>
    <row r="60" ht="12.75">
      <c r="A60" t="s">
        <v>671</v>
      </c>
    </row>
    <row r="62" ht="12.75">
      <c r="A62" t="s">
        <v>58</v>
      </c>
    </row>
    <row r="63" spans="1:12" ht="12.75">
      <c r="A63" t="s">
        <v>17</v>
      </c>
      <c r="B63" t="s">
        <v>35</v>
      </c>
      <c r="C63" t="s">
        <v>181</v>
      </c>
      <c r="D63" t="s">
        <v>182</v>
      </c>
      <c r="E63" t="s">
        <v>183</v>
      </c>
      <c r="F63" t="s">
        <v>184</v>
      </c>
      <c r="G63" t="s">
        <v>185</v>
      </c>
      <c r="H63" t="s">
        <v>186</v>
      </c>
      <c r="I63" t="s">
        <v>188</v>
      </c>
      <c r="J63" t="s">
        <v>189</v>
      </c>
      <c r="K63" t="s">
        <v>190</v>
      </c>
      <c r="L63" t="s">
        <v>236</v>
      </c>
    </row>
    <row r="64" spans="1:12" ht="12.75">
      <c r="A64" t="s">
        <v>577</v>
      </c>
      <c r="B64" t="s">
        <v>73</v>
      </c>
      <c r="C64">
        <v>0</v>
      </c>
      <c r="D64">
        <v>409129</v>
      </c>
      <c r="E64">
        <v>0</v>
      </c>
      <c r="F64">
        <v>17111248</v>
      </c>
      <c r="G64">
        <v>0</v>
      </c>
      <c r="H64">
        <v>1244919</v>
      </c>
      <c r="I64">
        <v>190777</v>
      </c>
      <c r="J64">
        <v>0</v>
      </c>
      <c r="K64">
        <v>0</v>
      </c>
      <c r="L64">
        <v>18956073</v>
      </c>
    </row>
    <row r="65" spans="1:12" ht="12.75">
      <c r="A65" t="s">
        <v>62</v>
      </c>
      <c r="B65" t="s">
        <v>74</v>
      </c>
      <c r="C65">
        <v>2034</v>
      </c>
      <c r="D65">
        <v>0</v>
      </c>
      <c r="E65">
        <v>1244780</v>
      </c>
      <c r="F65">
        <v>5524058</v>
      </c>
      <c r="G65">
        <v>10849163</v>
      </c>
      <c r="H65">
        <v>0</v>
      </c>
      <c r="I65">
        <v>471261</v>
      </c>
      <c r="J65">
        <v>424817</v>
      </c>
      <c r="K65">
        <v>213493</v>
      </c>
      <c r="L65">
        <v>18729606</v>
      </c>
    </row>
    <row r="66" spans="1:12" ht="12.75">
      <c r="A66" t="s">
        <v>62</v>
      </c>
      <c r="B66" t="s">
        <v>75</v>
      </c>
      <c r="C66">
        <v>12676</v>
      </c>
      <c r="D66">
        <v>0</v>
      </c>
      <c r="E66">
        <v>713375</v>
      </c>
      <c r="F66">
        <v>469356</v>
      </c>
      <c r="G66">
        <v>1238422</v>
      </c>
      <c r="H66" s="235">
        <v>140862</v>
      </c>
      <c r="I66">
        <v>0</v>
      </c>
      <c r="J66">
        <v>62560</v>
      </c>
      <c r="K66">
        <v>43062</v>
      </c>
      <c r="L66">
        <v>2680313</v>
      </c>
    </row>
    <row r="68" ht="12.75">
      <c r="A68" t="s">
        <v>76</v>
      </c>
    </row>
    <row r="69" ht="12.75">
      <c r="A69" t="s">
        <v>25</v>
      </c>
    </row>
    <row r="70" ht="12.75">
      <c r="A70" t="s">
        <v>53</v>
      </c>
    </row>
    <row r="72" ht="12.75">
      <c r="A72" t="s">
        <v>50</v>
      </c>
    </row>
    <row r="73" spans="1:11" ht="12.75">
      <c r="A73" s="144" t="s">
        <v>69</v>
      </c>
      <c r="B73" s="144" t="s">
        <v>181</v>
      </c>
      <c r="C73" s="144" t="s">
        <v>182</v>
      </c>
      <c r="D73" s="144" t="s">
        <v>183</v>
      </c>
      <c r="E73" s="144" t="s">
        <v>184</v>
      </c>
      <c r="F73" s="144" t="s">
        <v>185</v>
      </c>
      <c r="G73" s="144" t="s">
        <v>186</v>
      </c>
      <c r="H73" s="144" t="s">
        <v>188</v>
      </c>
      <c r="I73" s="144" t="s">
        <v>189</v>
      </c>
      <c r="J73" s="144" t="s">
        <v>190</v>
      </c>
      <c r="K73" s="144" t="s">
        <v>236</v>
      </c>
    </row>
    <row r="74" spans="1:11" ht="12.75">
      <c r="A74" s="145" t="s">
        <v>70</v>
      </c>
      <c r="B74" s="146">
        <v>0</v>
      </c>
      <c r="C74" s="147">
        <v>4615450</v>
      </c>
      <c r="D74" s="146">
        <v>0</v>
      </c>
      <c r="E74" s="147">
        <v>56021273</v>
      </c>
      <c r="F74" s="146">
        <v>0</v>
      </c>
      <c r="G74" s="147">
        <v>1835571</v>
      </c>
      <c r="H74" s="147">
        <v>4014753</v>
      </c>
      <c r="I74" s="146">
        <v>0</v>
      </c>
      <c r="J74" s="146">
        <v>0</v>
      </c>
      <c r="K74" s="147">
        <v>66487047</v>
      </c>
    </row>
    <row r="75" spans="1:11" ht="38.25">
      <c r="A75" s="145" t="s">
        <v>856</v>
      </c>
      <c r="B75" s="146">
        <v>0</v>
      </c>
      <c r="C75" s="147">
        <v>215162399</v>
      </c>
      <c r="D75" s="146">
        <v>0</v>
      </c>
      <c r="E75" s="147">
        <v>239474910</v>
      </c>
      <c r="F75" s="146">
        <v>0</v>
      </c>
      <c r="G75" s="147">
        <v>86130462</v>
      </c>
      <c r="H75" s="147">
        <v>20557623</v>
      </c>
      <c r="I75" s="146">
        <v>0</v>
      </c>
      <c r="J75" s="146">
        <v>0</v>
      </c>
      <c r="K75" s="147">
        <v>561325393</v>
      </c>
    </row>
    <row r="76" spans="1:11" ht="38.25">
      <c r="A76" s="145" t="s">
        <v>19</v>
      </c>
      <c r="B76" s="147">
        <v>2356618</v>
      </c>
      <c r="C76" s="146">
        <v>0</v>
      </c>
      <c r="D76" s="147">
        <v>6303323</v>
      </c>
      <c r="E76" s="147">
        <v>59567313</v>
      </c>
      <c r="F76" s="147">
        <v>11785972</v>
      </c>
      <c r="G76" s="147">
        <v>19144656</v>
      </c>
      <c r="H76" s="146">
        <v>0</v>
      </c>
      <c r="I76" s="147">
        <v>1706132</v>
      </c>
      <c r="J76" s="146">
        <v>0</v>
      </c>
      <c r="K76" s="147">
        <v>100864014</v>
      </c>
    </row>
    <row r="77" spans="1:11" ht="25.5">
      <c r="A77" s="145" t="s">
        <v>87</v>
      </c>
      <c r="B77" s="147">
        <v>61131</v>
      </c>
      <c r="C77" s="146">
        <v>0</v>
      </c>
      <c r="D77" s="147">
        <v>842979</v>
      </c>
      <c r="E77" s="147">
        <v>4145886</v>
      </c>
      <c r="F77" s="147">
        <v>20951860</v>
      </c>
      <c r="G77" s="146">
        <v>0</v>
      </c>
      <c r="H77" s="147">
        <v>441404</v>
      </c>
      <c r="I77" s="147">
        <v>283296</v>
      </c>
      <c r="J77" s="147">
        <v>173184</v>
      </c>
      <c r="K77" s="147">
        <v>26904357</v>
      </c>
    </row>
    <row r="78" spans="1:11" ht="25.5">
      <c r="A78" s="145" t="s">
        <v>88</v>
      </c>
      <c r="B78" s="147">
        <v>1564</v>
      </c>
      <c r="C78" s="146">
        <v>0</v>
      </c>
      <c r="D78" s="147">
        <v>777527</v>
      </c>
      <c r="E78" s="147">
        <v>42465</v>
      </c>
      <c r="F78" s="147">
        <v>89627</v>
      </c>
      <c r="G78" s="237">
        <v>1486</v>
      </c>
      <c r="H78" s="146">
        <v>0</v>
      </c>
      <c r="I78" s="146">
        <v>714</v>
      </c>
      <c r="J78" s="147">
        <v>2810</v>
      </c>
      <c r="K78" s="147">
        <v>921027</v>
      </c>
    </row>
    <row r="79" spans="1:11" ht="12.75">
      <c r="A79" s="145" t="s">
        <v>236</v>
      </c>
      <c r="B79" s="147">
        <v>2419312</v>
      </c>
      <c r="C79" s="147">
        <v>219777848</v>
      </c>
      <c r="D79" s="147">
        <v>7923829</v>
      </c>
      <c r="E79" s="147">
        <v>359251848</v>
      </c>
      <c r="F79" s="147">
        <v>32827458</v>
      </c>
      <c r="G79" s="147">
        <v>107112175</v>
      </c>
      <c r="H79" s="147">
        <v>25013780</v>
      </c>
      <c r="I79" s="147">
        <v>1990142</v>
      </c>
      <c r="J79" s="147">
        <v>175994</v>
      </c>
      <c r="K79" s="147">
        <v>756501837</v>
      </c>
    </row>
    <row r="80" spans="1:11" ht="12.75">
      <c r="A80" s="216"/>
      <c r="B80" s="217"/>
      <c r="C80" s="217"/>
      <c r="D80" s="217"/>
      <c r="E80" s="217"/>
      <c r="F80" s="217"/>
      <c r="G80" s="217"/>
      <c r="H80" s="217"/>
      <c r="I80" s="217"/>
      <c r="J80" s="217"/>
      <c r="K80" s="218"/>
    </row>
    <row r="81" ht="12.75">
      <c r="A81" t="s">
        <v>71</v>
      </c>
    </row>
    <row r="82" ht="12.75">
      <c r="A82" t="s">
        <v>108</v>
      </c>
    </row>
    <row r="83" ht="12.75">
      <c r="A83" t="s">
        <v>49</v>
      </c>
    </row>
    <row r="85" ht="12.75">
      <c r="A85" t="s">
        <v>45</v>
      </c>
    </row>
    <row r="86" spans="1:11" ht="12.75">
      <c r="A86" s="144" t="s">
        <v>69</v>
      </c>
      <c r="B86" s="144" t="s">
        <v>181</v>
      </c>
      <c r="C86" s="144" t="s">
        <v>182</v>
      </c>
      <c r="D86" s="144" t="s">
        <v>183</v>
      </c>
      <c r="E86" s="144" t="s">
        <v>184</v>
      </c>
      <c r="F86" s="144" t="s">
        <v>185</v>
      </c>
      <c r="G86" s="144" t="s">
        <v>186</v>
      </c>
      <c r="H86" s="144" t="s">
        <v>188</v>
      </c>
      <c r="I86" s="144" t="s">
        <v>189</v>
      </c>
      <c r="J86" s="144" t="s">
        <v>190</v>
      </c>
      <c r="K86" s="144" t="s">
        <v>236</v>
      </c>
    </row>
    <row r="87" spans="1:11" ht="12.75">
      <c r="A87" s="145" t="s">
        <v>70</v>
      </c>
      <c r="B87" s="146">
        <v>0</v>
      </c>
      <c r="C87" s="147">
        <v>409129</v>
      </c>
      <c r="D87" s="146">
        <v>0</v>
      </c>
      <c r="E87" s="147">
        <v>17111248</v>
      </c>
      <c r="F87" s="146">
        <v>0</v>
      </c>
      <c r="G87" s="147">
        <v>1244919</v>
      </c>
      <c r="H87" s="147">
        <v>190777</v>
      </c>
      <c r="I87" s="146">
        <v>0</v>
      </c>
      <c r="J87" s="146">
        <v>0</v>
      </c>
      <c r="K87" s="147">
        <v>18956073</v>
      </c>
    </row>
    <row r="88" spans="1:11" ht="38.25">
      <c r="A88" s="145" t="s">
        <v>856</v>
      </c>
      <c r="B88" s="146">
        <v>0</v>
      </c>
      <c r="C88" s="147">
        <v>4412489</v>
      </c>
      <c r="D88" s="146">
        <v>0</v>
      </c>
      <c r="E88" s="147">
        <v>3802679</v>
      </c>
      <c r="F88" s="146">
        <v>0</v>
      </c>
      <c r="G88" s="147">
        <v>1019696</v>
      </c>
      <c r="H88" s="147">
        <v>525469</v>
      </c>
      <c r="I88" s="146">
        <v>0</v>
      </c>
      <c r="J88" s="146">
        <v>0</v>
      </c>
      <c r="K88" s="147">
        <v>9760333</v>
      </c>
    </row>
    <row r="89" spans="1:11" ht="38.25">
      <c r="A89" s="145" t="s">
        <v>19</v>
      </c>
      <c r="B89" s="147">
        <v>42501</v>
      </c>
      <c r="C89" s="146">
        <v>0</v>
      </c>
      <c r="D89" s="147">
        <v>1625885</v>
      </c>
      <c r="E89" s="147">
        <v>4526400</v>
      </c>
      <c r="F89" s="147">
        <v>763049</v>
      </c>
      <c r="G89" s="147">
        <v>2506025</v>
      </c>
      <c r="H89" s="147">
        <v>2679</v>
      </c>
      <c r="I89" s="147">
        <v>4175</v>
      </c>
      <c r="J89" s="146">
        <v>0</v>
      </c>
      <c r="K89" s="147">
        <v>9470714</v>
      </c>
    </row>
    <row r="90" spans="1:11" ht="25.5">
      <c r="A90" s="145" t="s">
        <v>87</v>
      </c>
      <c r="B90" s="147">
        <v>2034</v>
      </c>
      <c r="C90" s="146">
        <v>0</v>
      </c>
      <c r="D90" s="147">
        <v>1244780</v>
      </c>
      <c r="E90" s="147">
        <v>5524058</v>
      </c>
      <c r="F90" s="147">
        <v>10849163</v>
      </c>
      <c r="G90" s="146">
        <v>0</v>
      </c>
      <c r="H90" s="147">
        <v>471261</v>
      </c>
      <c r="I90" s="147">
        <v>424817</v>
      </c>
      <c r="J90" s="147">
        <v>213493</v>
      </c>
      <c r="K90" s="147">
        <v>18729606</v>
      </c>
    </row>
    <row r="91" spans="1:11" ht="25.5">
      <c r="A91" s="145" t="s">
        <v>88</v>
      </c>
      <c r="B91" s="147">
        <v>12676</v>
      </c>
      <c r="C91" s="146">
        <v>0</v>
      </c>
      <c r="D91" s="147">
        <v>713375</v>
      </c>
      <c r="E91" s="147">
        <v>469356</v>
      </c>
      <c r="F91" s="147">
        <v>1238422</v>
      </c>
      <c r="G91" s="237">
        <v>140915</v>
      </c>
      <c r="H91" s="146">
        <v>0</v>
      </c>
      <c r="I91" s="147">
        <v>62560</v>
      </c>
      <c r="J91" s="147">
        <v>43062</v>
      </c>
      <c r="K91" s="147">
        <v>2680366</v>
      </c>
    </row>
    <row r="92" spans="1:11" ht="12.75">
      <c r="A92" s="145" t="s">
        <v>236</v>
      </c>
      <c r="B92" s="147">
        <v>57211</v>
      </c>
      <c r="C92" s="147">
        <v>4821618</v>
      </c>
      <c r="D92" s="147">
        <v>3584040</v>
      </c>
      <c r="E92" s="147">
        <v>31433741</v>
      </c>
      <c r="F92" s="147">
        <v>12850634</v>
      </c>
      <c r="G92" s="147">
        <v>4911555</v>
      </c>
      <c r="H92" s="147">
        <v>1190186</v>
      </c>
      <c r="I92" s="147">
        <v>491552</v>
      </c>
      <c r="J92" s="147">
        <v>256555</v>
      </c>
      <c r="K92" s="147">
        <v>59597092</v>
      </c>
    </row>
    <row r="93" spans="1:11" ht="12.75">
      <c r="A93" s="216"/>
      <c r="B93" s="217"/>
      <c r="C93" s="217"/>
      <c r="D93" s="217"/>
      <c r="E93" s="217"/>
      <c r="F93" s="217"/>
      <c r="G93" s="217"/>
      <c r="H93" s="217"/>
      <c r="I93" s="217"/>
      <c r="J93" s="217"/>
      <c r="K93" s="218"/>
    </row>
    <row r="94" ht="12.75">
      <c r="A94" t="s">
        <v>72</v>
      </c>
    </row>
    <row r="95" ht="12.75">
      <c r="A95" t="s">
        <v>108</v>
      </c>
    </row>
    <row r="96" ht="12.75">
      <c r="A96" t="s">
        <v>48</v>
      </c>
    </row>
    <row r="98" ht="12.75">
      <c r="A98" t="s">
        <v>79</v>
      </c>
    </row>
    <row r="99" ht="12.75">
      <c r="A99" t="s">
        <v>51</v>
      </c>
    </row>
    <row r="100" ht="12.75">
      <c r="A100" t="s">
        <v>609</v>
      </c>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25">
    <tabColor indexed="34"/>
  </sheetPr>
  <dimension ref="A1:L230"/>
  <sheetViews>
    <sheetView workbookViewId="0" topLeftCell="A190">
      <selection activeCell="M214" sqref="M214"/>
    </sheetView>
  </sheetViews>
  <sheetFormatPr defaultColWidth="9.140625" defaultRowHeight="12.75"/>
  <cols>
    <col min="1" max="1" width="17.7109375" style="0" customWidth="1"/>
  </cols>
  <sheetData>
    <row r="1" ht="12.75">
      <c r="A1" t="s">
        <v>825</v>
      </c>
    </row>
    <row r="2" spans="1:12" ht="12.75">
      <c r="A2" t="s">
        <v>814</v>
      </c>
      <c r="B2" t="s">
        <v>815</v>
      </c>
      <c r="C2" t="s">
        <v>181</v>
      </c>
      <c r="D2" t="s">
        <v>182</v>
      </c>
      <c r="E2" t="s">
        <v>183</v>
      </c>
      <c r="F2" t="s">
        <v>184</v>
      </c>
      <c r="G2" t="s">
        <v>185</v>
      </c>
      <c r="H2" t="s">
        <v>186</v>
      </c>
      <c r="I2" t="s">
        <v>188</v>
      </c>
      <c r="J2" t="s">
        <v>189</v>
      </c>
      <c r="K2" t="s">
        <v>190</v>
      </c>
      <c r="L2" t="s">
        <v>816</v>
      </c>
    </row>
    <row r="3" spans="1:12" ht="12.75">
      <c r="A3" t="s">
        <v>843</v>
      </c>
      <c r="B3">
        <v>0</v>
      </c>
      <c r="C3">
        <v>405</v>
      </c>
      <c r="D3">
        <v>20</v>
      </c>
      <c r="E3">
        <v>401</v>
      </c>
      <c r="F3">
        <v>7844</v>
      </c>
      <c r="G3">
        <v>9835</v>
      </c>
      <c r="H3">
        <v>441</v>
      </c>
      <c r="I3">
        <v>81</v>
      </c>
      <c r="J3">
        <v>242</v>
      </c>
      <c r="K3">
        <v>2680</v>
      </c>
      <c r="L3">
        <v>21949</v>
      </c>
    </row>
    <row r="4" spans="1:12" ht="12.75">
      <c r="A4" t="s">
        <v>844</v>
      </c>
      <c r="B4">
        <v>1</v>
      </c>
      <c r="C4">
        <v>37</v>
      </c>
      <c r="D4">
        <v>158</v>
      </c>
      <c r="E4">
        <v>20</v>
      </c>
      <c r="F4">
        <v>478</v>
      </c>
      <c r="G4">
        <v>884</v>
      </c>
      <c r="H4">
        <v>162</v>
      </c>
      <c r="I4">
        <v>95</v>
      </c>
      <c r="J4">
        <v>52</v>
      </c>
      <c r="K4">
        <v>73</v>
      </c>
      <c r="L4">
        <v>1959</v>
      </c>
    </row>
    <row r="5" spans="1:12" ht="12.75">
      <c r="A5" t="s">
        <v>845</v>
      </c>
      <c r="B5">
        <v>2</v>
      </c>
      <c r="C5">
        <v>199</v>
      </c>
      <c r="D5">
        <v>433</v>
      </c>
      <c r="E5">
        <v>36</v>
      </c>
      <c r="F5">
        <v>2580</v>
      </c>
      <c r="G5">
        <v>2440</v>
      </c>
      <c r="H5">
        <v>237</v>
      </c>
      <c r="I5">
        <v>304</v>
      </c>
      <c r="J5">
        <v>243</v>
      </c>
      <c r="K5">
        <v>1121</v>
      </c>
      <c r="L5">
        <v>7593</v>
      </c>
    </row>
    <row r="6" spans="1:12" ht="12.75">
      <c r="A6" t="s">
        <v>846</v>
      </c>
      <c r="B6">
        <v>3</v>
      </c>
      <c r="C6">
        <v>752</v>
      </c>
      <c r="D6">
        <v>1344</v>
      </c>
      <c r="E6">
        <v>68</v>
      </c>
      <c r="F6">
        <v>18804</v>
      </c>
      <c r="G6">
        <v>26562</v>
      </c>
      <c r="H6">
        <v>848</v>
      </c>
      <c r="I6">
        <v>300</v>
      </c>
      <c r="J6">
        <v>1311</v>
      </c>
      <c r="K6">
        <v>5801</v>
      </c>
      <c r="L6">
        <v>55790</v>
      </c>
    </row>
    <row r="7" spans="1:12" ht="12.75">
      <c r="A7" t="s">
        <v>847</v>
      </c>
      <c r="B7">
        <v>4</v>
      </c>
      <c r="C7">
        <v>8</v>
      </c>
      <c r="D7">
        <v>84</v>
      </c>
      <c r="E7">
        <v>2</v>
      </c>
      <c r="F7">
        <v>207</v>
      </c>
      <c r="G7">
        <v>229</v>
      </c>
      <c r="H7">
        <v>24</v>
      </c>
      <c r="I7">
        <v>54</v>
      </c>
      <c r="J7">
        <v>26</v>
      </c>
      <c r="K7">
        <v>94</v>
      </c>
      <c r="L7">
        <v>728</v>
      </c>
    </row>
    <row r="8" spans="1:12" ht="12.75">
      <c r="A8" t="s">
        <v>843</v>
      </c>
      <c r="B8">
        <v>5</v>
      </c>
      <c r="C8">
        <v>9</v>
      </c>
      <c r="D8">
        <v>17</v>
      </c>
      <c r="E8">
        <v>4</v>
      </c>
      <c r="F8">
        <v>77</v>
      </c>
      <c r="G8">
        <v>136</v>
      </c>
      <c r="H8">
        <v>8</v>
      </c>
      <c r="I8">
        <v>8</v>
      </c>
      <c r="J8">
        <v>1085</v>
      </c>
      <c r="K8">
        <v>37</v>
      </c>
      <c r="L8">
        <v>1381</v>
      </c>
    </row>
    <row r="9" spans="1:12" ht="12.75">
      <c r="A9" t="s">
        <v>848</v>
      </c>
      <c r="B9">
        <v>6</v>
      </c>
      <c r="C9">
        <v>0</v>
      </c>
      <c r="D9">
        <v>68</v>
      </c>
      <c r="E9">
        <v>3</v>
      </c>
      <c r="F9">
        <v>79</v>
      </c>
      <c r="G9">
        <v>70</v>
      </c>
      <c r="H9">
        <v>19</v>
      </c>
      <c r="I9">
        <v>8</v>
      </c>
      <c r="J9">
        <v>10</v>
      </c>
      <c r="K9">
        <v>10</v>
      </c>
      <c r="L9">
        <v>267</v>
      </c>
    </row>
    <row r="10" spans="1:12" ht="12.75">
      <c r="A10" t="s">
        <v>849</v>
      </c>
      <c r="B10">
        <v>7</v>
      </c>
      <c r="C10">
        <v>73</v>
      </c>
      <c r="D10">
        <v>355</v>
      </c>
      <c r="E10">
        <v>27</v>
      </c>
      <c r="F10">
        <v>1004</v>
      </c>
      <c r="G10">
        <v>818</v>
      </c>
      <c r="H10">
        <v>124</v>
      </c>
      <c r="I10">
        <v>131</v>
      </c>
      <c r="J10">
        <v>101</v>
      </c>
      <c r="K10">
        <v>149</v>
      </c>
      <c r="L10">
        <v>2782</v>
      </c>
    </row>
    <row r="11" spans="1:12" ht="12.75">
      <c r="A11" t="s">
        <v>850</v>
      </c>
      <c r="B11">
        <v>8</v>
      </c>
      <c r="C11">
        <v>75</v>
      </c>
      <c r="D11">
        <v>289</v>
      </c>
      <c r="E11">
        <v>15</v>
      </c>
      <c r="F11">
        <v>2502</v>
      </c>
      <c r="G11">
        <v>3292</v>
      </c>
      <c r="H11">
        <v>200</v>
      </c>
      <c r="I11">
        <v>52</v>
      </c>
      <c r="J11">
        <v>107</v>
      </c>
      <c r="K11">
        <v>417</v>
      </c>
      <c r="L11">
        <v>6949</v>
      </c>
    </row>
    <row r="12" spans="1:12" ht="12.75">
      <c r="A12" t="s">
        <v>851</v>
      </c>
      <c r="B12">
        <v>9</v>
      </c>
      <c r="C12">
        <v>1</v>
      </c>
      <c r="D12">
        <v>29</v>
      </c>
      <c r="E12">
        <v>0</v>
      </c>
      <c r="F12">
        <v>15</v>
      </c>
      <c r="G12">
        <v>20</v>
      </c>
      <c r="H12">
        <v>3</v>
      </c>
      <c r="I12">
        <v>2</v>
      </c>
      <c r="J12">
        <v>2</v>
      </c>
      <c r="K12">
        <v>6</v>
      </c>
      <c r="L12">
        <v>78</v>
      </c>
    </row>
    <row r="13" spans="1:12" ht="12.75">
      <c r="A13" t="s">
        <v>852</v>
      </c>
      <c r="B13">
        <v>10</v>
      </c>
      <c r="C13">
        <v>322</v>
      </c>
      <c r="D13">
        <v>1092</v>
      </c>
      <c r="E13">
        <v>49</v>
      </c>
      <c r="F13">
        <v>9781</v>
      </c>
      <c r="G13">
        <v>11751</v>
      </c>
      <c r="H13">
        <v>817</v>
      </c>
      <c r="I13">
        <v>257</v>
      </c>
      <c r="J13">
        <v>392</v>
      </c>
      <c r="K13">
        <v>994</v>
      </c>
      <c r="L13">
        <v>25455</v>
      </c>
    </row>
    <row r="14" spans="1:12" ht="12.75">
      <c r="A14" t="s">
        <v>236</v>
      </c>
      <c r="B14">
        <v>99</v>
      </c>
      <c r="C14">
        <v>1881</v>
      </c>
      <c r="D14">
        <v>3889</v>
      </c>
      <c r="E14">
        <v>625</v>
      </c>
      <c r="F14">
        <v>43371</v>
      </c>
      <c r="G14">
        <v>56037</v>
      </c>
      <c r="H14">
        <v>2883</v>
      </c>
      <c r="I14">
        <v>1292</v>
      </c>
      <c r="J14">
        <v>3571</v>
      </c>
      <c r="K14">
        <v>11382</v>
      </c>
      <c r="L14">
        <v>124931</v>
      </c>
    </row>
    <row r="16" ht="12.75">
      <c r="A16" t="s">
        <v>822</v>
      </c>
    </row>
    <row r="17" ht="12.75">
      <c r="A17" t="s">
        <v>823</v>
      </c>
    </row>
    <row r="19" ht="12.75">
      <c r="A19" t="s">
        <v>832</v>
      </c>
    </row>
    <row r="20" spans="1:12" ht="12.75">
      <c r="A20" t="s">
        <v>814</v>
      </c>
      <c r="B20" t="s">
        <v>815</v>
      </c>
      <c r="C20" t="s">
        <v>181</v>
      </c>
      <c r="D20" t="s">
        <v>182</v>
      </c>
      <c r="E20" t="s">
        <v>183</v>
      </c>
      <c r="F20" t="s">
        <v>184</v>
      </c>
      <c r="G20" t="s">
        <v>185</v>
      </c>
      <c r="H20" t="s">
        <v>186</v>
      </c>
      <c r="I20" t="s">
        <v>188</v>
      </c>
      <c r="J20" t="s">
        <v>189</v>
      </c>
      <c r="K20" t="s">
        <v>190</v>
      </c>
      <c r="L20" t="s">
        <v>816</v>
      </c>
    </row>
    <row r="21" spans="1:12" ht="12.75">
      <c r="A21" t="s">
        <v>843</v>
      </c>
      <c r="B21">
        <v>0</v>
      </c>
      <c r="C21">
        <v>0</v>
      </c>
      <c r="D21">
        <v>20</v>
      </c>
      <c r="E21">
        <v>0</v>
      </c>
      <c r="F21">
        <v>12</v>
      </c>
      <c r="G21">
        <v>0</v>
      </c>
      <c r="H21">
        <v>1</v>
      </c>
      <c r="I21">
        <v>19</v>
      </c>
      <c r="J21">
        <v>0</v>
      </c>
      <c r="K21">
        <v>0</v>
      </c>
      <c r="L21">
        <v>52</v>
      </c>
    </row>
    <row r="22" spans="1:12" ht="12.75">
      <c r="A22" t="s">
        <v>844</v>
      </c>
      <c r="B22">
        <v>1</v>
      </c>
      <c r="C22">
        <v>0</v>
      </c>
      <c r="D22">
        <v>158</v>
      </c>
      <c r="E22">
        <v>0</v>
      </c>
      <c r="F22">
        <v>232</v>
      </c>
      <c r="G22">
        <v>0</v>
      </c>
      <c r="H22">
        <v>36</v>
      </c>
      <c r="I22">
        <v>27</v>
      </c>
      <c r="J22">
        <v>0</v>
      </c>
      <c r="K22">
        <v>0</v>
      </c>
      <c r="L22">
        <v>453</v>
      </c>
    </row>
    <row r="23" spans="1:12" ht="12.75">
      <c r="A23" t="s">
        <v>845</v>
      </c>
      <c r="B23">
        <v>2</v>
      </c>
      <c r="C23">
        <v>0</v>
      </c>
      <c r="D23">
        <v>433</v>
      </c>
      <c r="E23">
        <v>0</v>
      </c>
      <c r="F23">
        <v>438</v>
      </c>
      <c r="G23">
        <v>0</v>
      </c>
      <c r="H23">
        <v>22</v>
      </c>
      <c r="I23">
        <v>78</v>
      </c>
      <c r="J23">
        <v>0</v>
      </c>
      <c r="K23">
        <v>0</v>
      </c>
      <c r="L23">
        <v>971</v>
      </c>
    </row>
    <row r="24" spans="1:12" ht="12.75">
      <c r="A24" t="s">
        <v>846</v>
      </c>
      <c r="B24">
        <v>3</v>
      </c>
      <c r="C24">
        <v>0</v>
      </c>
      <c r="D24">
        <v>1344</v>
      </c>
      <c r="E24">
        <v>0</v>
      </c>
      <c r="F24">
        <v>719</v>
      </c>
      <c r="G24">
        <v>0</v>
      </c>
      <c r="H24">
        <v>27</v>
      </c>
      <c r="I24">
        <v>105</v>
      </c>
      <c r="J24">
        <v>0</v>
      </c>
      <c r="K24">
        <v>0</v>
      </c>
      <c r="L24">
        <v>2195</v>
      </c>
    </row>
    <row r="25" spans="1:12" ht="12.75">
      <c r="A25" t="s">
        <v>847</v>
      </c>
      <c r="B25">
        <v>4</v>
      </c>
      <c r="C25">
        <v>0</v>
      </c>
      <c r="D25">
        <v>84</v>
      </c>
      <c r="E25">
        <v>0</v>
      </c>
      <c r="F25">
        <v>40</v>
      </c>
      <c r="G25">
        <v>0</v>
      </c>
      <c r="H25">
        <v>2</v>
      </c>
      <c r="I25">
        <v>23</v>
      </c>
      <c r="J25">
        <v>0</v>
      </c>
      <c r="K25">
        <v>0</v>
      </c>
      <c r="L25">
        <v>149</v>
      </c>
    </row>
    <row r="26" spans="1:12" ht="12.75">
      <c r="A26" t="s">
        <v>843</v>
      </c>
      <c r="B26">
        <v>5</v>
      </c>
      <c r="C26">
        <v>0</v>
      </c>
      <c r="D26">
        <v>17</v>
      </c>
      <c r="E26">
        <v>0</v>
      </c>
      <c r="F26">
        <v>6</v>
      </c>
      <c r="G26">
        <v>0</v>
      </c>
      <c r="H26">
        <v>0</v>
      </c>
      <c r="I26">
        <v>4</v>
      </c>
      <c r="J26">
        <v>0</v>
      </c>
      <c r="K26">
        <v>0</v>
      </c>
      <c r="L26">
        <v>27</v>
      </c>
    </row>
    <row r="27" spans="1:12" ht="12.75">
      <c r="A27" t="s">
        <v>848</v>
      </c>
      <c r="B27">
        <v>6</v>
      </c>
      <c r="C27">
        <v>0</v>
      </c>
      <c r="D27">
        <v>68</v>
      </c>
      <c r="E27">
        <v>0</v>
      </c>
      <c r="F27">
        <v>36</v>
      </c>
      <c r="G27">
        <v>0</v>
      </c>
      <c r="H27">
        <v>3</v>
      </c>
      <c r="I27">
        <v>2</v>
      </c>
      <c r="J27">
        <v>0</v>
      </c>
      <c r="K27">
        <v>0</v>
      </c>
      <c r="L27">
        <v>109</v>
      </c>
    </row>
    <row r="28" spans="1:12" ht="12.75">
      <c r="A28" t="s">
        <v>849</v>
      </c>
      <c r="B28">
        <v>7</v>
      </c>
      <c r="C28">
        <v>0</v>
      </c>
      <c r="D28">
        <v>355</v>
      </c>
      <c r="E28">
        <v>0</v>
      </c>
      <c r="F28">
        <v>286</v>
      </c>
      <c r="G28">
        <v>0</v>
      </c>
      <c r="H28">
        <v>4</v>
      </c>
      <c r="I28">
        <v>45</v>
      </c>
      <c r="J28">
        <v>0</v>
      </c>
      <c r="K28">
        <v>0</v>
      </c>
      <c r="L28">
        <v>690</v>
      </c>
    </row>
    <row r="29" spans="1:12" ht="12.75">
      <c r="A29" t="s">
        <v>850</v>
      </c>
      <c r="B29">
        <v>8</v>
      </c>
      <c r="C29">
        <v>0</v>
      </c>
      <c r="D29">
        <v>289</v>
      </c>
      <c r="E29">
        <v>0</v>
      </c>
      <c r="F29">
        <v>133</v>
      </c>
      <c r="G29">
        <v>0</v>
      </c>
      <c r="H29">
        <v>0</v>
      </c>
      <c r="I29">
        <v>24</v>
      </c>
      <c r="J29">
        <v>0</v>
      </c>
      <c r="K29">
        <v>0</v>
      </c>
      <c r="L29">
        <v>446</v>
      </c>
    </row>
    <row r="30" spans="1:12" ht="12.75">
      <c r="A30" t="s">
        <v>851</v>
      </c>
      <c r="B30">
        <v>9</v>
      </c>
      <c r="C30">
        <v>0</v>
      </c>
      <c r="D30">
        <v>29</v>
      </c>
      <c r="E30">
        <v>0</v>
      </c>
      <c r="F30">
        <v>5</v>
      </c>
      <c r="G30">
        <v>0</v>
      </c>
      <c r="H30">
        <v>0</v>
      </c>
      <c r="I30">
        <v>2</v>
      </c>
      <c r="J30">
        <v>0</v>
      </c>
      <c r="K30">
        <v>0</v>
      </c>
      <c r="L30">
        <v>36</v>
      </c>
    </row>
    <row r="31" spans="1:12" ht="12.75">
      <c r="A31" t="s">
        <v>852</v>
      </c>
      <c r="B31">
        <v>10</v>
      </c>
      <c r="C31">
        <v>0</v>
      </c>
      <c r="D31">
        <v>1092</v>
      </c>
      <c r="E31">
        <v>0</v>
      </c>
      <c r="F31">
        <v>531</v>
      </c>
      <c r="G31">
        <v>0</v>
      </c>
      <c r="H31">
        <v>23</v>
      </c>
      <c r="I31">
        <v>78</v>
      </c>
      <c r="J31">
        <v>0</v>
      </c>
      <c r="K31">
        <v>0</v>
      </c>
      <c r="L31">
        <v>1724</v>
      </c>
    </row>
    <row r="32" spans="1:12" ht="12.75">
      <c r="A32" t="s">
        <v>236</v>
      </c>
      <c r="B32">
        <v>99</v>
      </c>
      <c r="C32">
        <v>0</v>
      </c>
      <c r="D32">
        <v>3889</v>
      </c>
      <c r="E32">
        <v>0</v>
      </c>
      <c r="F32">
        <v>2438</v>
      </c>
      <c r="G32">
        <v>0</v>
      </c>
      <c r="H32">
        <v>118</v>
      </c>
      <c r="I32">
        <v>407</v>
      </c>
      <c r="J32">
        <v>0</v>
      </c>
      <c r="K32">
        <v>0</v>
      </c>
      <c r="L32">
        <v>6852</v>
      </c>
    </row>
    <row r="34" ht="12.75">
      <c r="A34" t="s">
        <v>833</v>
      </c>
    </row>
    <row r="35" ht="12.75">
      <c r="A35" t="s">
        <v>830</v>
      </c>
    </row>
    <row r="37" ht="12.75">
      <c r="A37" t="s">
        <v>821</v>
      </c>
    </row>
    <row r="38" spans="1:12" ht="12.75">
      <c r="A38" t="s">
        <v>814</v>
      </c>
      <c r="B38" t="s">
        <v>815</v>
      </c>
      <c r="C38" t="s">
        <v>181</v>
      </c>
      <c r="D38" t="s">
        <v>182</v>
      </c>
      <c r="E38" t="s">
        <v>183</v>
      </c>
      <c r="F38" t="s">
        <v>184</v>
      </c>
      <c r="G38" t="s">
        <v>185</v>
      </c>
      <c r="H38" t="s">
        <v>186</v>
      </c>
      <c r="I38" t="s">
        <v>188</v>
      </c>
      <c r="J38" t="s">
        <v>189</v>
      </c>
      <c r="K38" t="s">
        <v>190</v>
      </c>
      <c r="L38" t="s">
        <v>816</v>
      </c>
    </row>
    <row r="39" spans="1:12" ht="12.75">
      <c r="A39" t="s">
        <v>843</v>
      </c>
      <c r="B39">
        <v>0</v>
      </c>
      <c r="C39">
        <v>536</v>
      </c>
      <c r="D39">
        <v>25</v>
      </c>
      <c r="E39">
        <v>486</v>
      </c>
      <c r="F39">
        <v>9720</v>
      </c>
      <c r="G39">
        <v>10912</v>
      </c>
      <c r="H39">
        <v>644</v>
      </c>
      <c r="I39">
        <v>173</v>
      </c>
      <c r="J39">
        <v>299</v>
      </c>
      <c r="K39">
        <v>3181</v>
      </c>
      <c r="L39">
        <v>25976</v>
      </c>
    </row>
    <row r="40" spans="1:12" ht="12.75">
      <c r="A40" t="s">
        <v>844</v>
      </c>
      <c r="B40">
        <v>1</v>
      </c>
      <c r="C40">
        <v>126</v>
      </c>
      <c r="D40">
        <v>423</v>
      </c>
      <c r="E40">
        <v>108</v>
      </c>
      <c r="F40">
        <v>1631</v>
      </c>
      <c r="G40">
        <v>2453</v>
      </c>
      <c r="H40">
        <v>410</v>
      </c>
      <c r="I40">
        <v>222</v>
      </c>
      <c r="J40">
        <v>129</v>
      </c>
      <c r="K40">
        <v>296</v>
      </c>
      <c r="L40">
        <v>5798</v>
      </c>
    </row>
    <row r="41" spans="1:12" ht="12.75">
      <c r="A41" t="s">
        <v>845</v>
      </c>
      <c r="B41">
        <v>2</v>
      </c>
      <c r="C41">
        <v>401</v>
      </c>
      <c r="D41">
        <v>987</v>
      </c>
      <c r="E41">
        <v>111</v>
      </c>
      <c r="F41">
        <v>5728</v>
      </c>
      <c r="G41">
        <v>4832</v>
      </c>
      <c r="H41">
        <v>547</v>
      </c>
      <c r="I41">
        <v>523</v>
      </c>
      <c r="J41">
        <v>492</v>
      </c>
      <c r="K41">
        <v>2155</v>
      </c>
      <c r="L41">
        <v>15776</v>
      </c>
    </row>
    <row r="42" spans="1:12" ht="12.75">
      <c r="A42" t="s">
        <v>846</v>
      </c>
      <c r="B42">
        <v>3</v>
      </c>
      <c r="C42">
        <v>1242</v>
      </c>
      <c r="D42">
        <v>1910</v>
      </c>
      <c r="E42">
        <v>137</v>
      </c>
      <c r="F42">
        <v>27936</v>
      </c>
      <c r="G42">
        <v>32127</v>
      </c>
      <c r="H42">
        <v>1509</v>
      </c>
      <c r="I42">
        <v>438</v>
      </c>
      <c r="J42">
        <v>1866</v>
      </c>
      <c r="K42">
        <v>7983</v>
      </c>
      <c r="L42">
        <v>75148</v>
      </c>
    </row>
    <row r="43" spans="1:12" ht="12.75">
      <c r="A43" t="s">
        <v>847</v>
      </c>
      <c r="B43">
        <v>4</v>
      </c>
      <c r="C43">
        <v>29</v>
      </c>
      <c r="D43">
        <v>170</v>
      </c>
      <c r="E43">
        <v>6</v>
      </c>
      <c r="F43">
        <v>648</v>
      </c>
      <c r="G43">
        <v>567</v>
      </c>
      <c r="H43">
        <v>36</v>
      </c>
      <c r="I43">
        <v>110</v>
      </c>
      <c r="J43">
        <v>47</v>
      </c>
      <c r="K43">
        <v>236</v>
      </c>
      <c r="L43">
        <v>1849</v>
      </c>
    </row>
    <row r="44" spans="1:12" ht="12.75">
      <c r="A44" t="s">
        <v>843</v>
      </c>
      <c r="B44">
        <v>5</v>
      </c>
      <c r="C44">
        <v>49</v>
      </c>
      <c r="D44">
        <v>33</v>
      </c>
      <c r="E44">
        <v>16</v>
      </c>
      <c r="F44">
        <v>1018</v>
      </c>
      <c r="G44">
        <v>844</v>
      </c>
      <c r="H44">
        <v>25</v>
      </c>
      <c r="I44">
        <v>18</v>
      </c>
      <c r="J44">
        <v>1187</v>
      </c>
      <c r="K44">
        <v>447</v>
      </c>
      <c r="L44">
        <v>3637</v>
      </c>
    </row>
    <row r="45" spans="1:12" ht="12.75">
      <c r="A45" t="s">
        <v>848</v>
      </c>
      <c r="B45">
        <v>6</v>
      </c>
      <c r="C45">
        <v>10</v>
      </c>
      <c r="D45">
        <v>120</v>
      </c>
      <c r="E45">
        <v>8</v>
      </c>
      <c r="F45">
        <v>246</v>
      </c>
      <c r="G45">
        <v>157</v>
      </c>
      <c r="H45">
        <v>30</v>
      </c>
      <c r="I45">
        <v>22</v>
      </c>
      <c r="J45">
        <v>25</v>
      </c>
      <c r="K45">
        <v>36</v>
      </c>
      <c r="L45">
        <v>654</v>
      </c>
    </row>
    <row r="46" spans="1:12" ht="12.75">
      <c r="A46" t="s">
        <v>849</v>
      </c>
      <c r="B46">
        <v>7</v>
      </c>
      <c r="C46">
        <v>194</v>
      </c>
      <c r="D46">
        <v>667</v>
      </c>
      <c r="E46">
        <v>52</v>
      </c>
      <c r="F46">
        <v>2506</v>
      </c>
      <c r="G46">
        <v>1902</v>
      </c>
      <c r="H46">
        <v>279</v>
      </c>
      <c r="I46">
        <v>228</v>
      </c>
      <c r="J46">
        <v>265</v>
      </c>
      <c r="K46">
        <v>390</v>
      </c>
      <c r="L46">
        <v>6483</v>
      </c>
    </row>
    <row r="47" spans="1:12" ht="12.75">
      <c r="A47" t="s">
        <v>850</v>
      </c>
      <c r="B47">
        <v>8</v>
      </c>
      <c r="C47">
        <v>138</v>
      </c>
      <c r="D47">
        <v>458</v>
      </c>
      <c r="E47">
        <v>19</v>
      </c>
      <c r="F47">
        <v>3840</v>
      </c>
      <c r="G47">
        <v>4122</v>
      </c>
      <c r="H47">
        <v>390</v>
      </c>
      <c r="I47">
        <v>70</v>
      </c>
      <c r="J47">
        <v>169</v>
      </c>
      <c r="K47">
        <v>576</v>
      </c>
      <c r="L47">
        <v>9782</v>
      </c>
    </row>
    <row r="48" spans="1:12" ht="12.75">
      <c r="A48" t="s">
        <v>851</v>
      </c>
      <c r="B48">
        <v>9</v>
      </c>
      <c r="C48">
        <v>1</v>
      </c>
      <c r="D48">
        <v>42</v>
      </c>
      <c r="E48">
        <v>0</v>
      </c>
      <c r="F48">
        <v>35</v>
      </c>
      <c r="G48">
        <v>24</v>
      </c>
      <c r="H48">
        <v>6</v>
      </c>
      <c r="I48">
        <v>2</v>
      </c>
      <c r="J48">
        <v>3</v>
      </c>
      <c r="K48">
        <v>7</v>
      </c>
      <c r="L48">
        <v>120</v>
      </c>
    </row>
    <row r="49" spans="1:12" ht="12.75">
      <c r="A49" t="s">
        <v>852</v>
      </c>
      <c r="B49">
        <v>10</v>
      </c>
      <c r="C49">
        <v>774</v>
      </c>
      <c r="D49">
        <v>1871</v>
      </c>
      <c r="E49">
        <v>165</v>
      </c>
      <c r="F49">
        <v>16456</v>
      </c>
      <c r="G49">
        <v>17148</v>
      </c>
      <c r="H49">
        <v>1613</v>
      </c>
      <c r="I49">
        <v>438</v>
      </c>
      <c r="J49">
        <v>835</v>
      </c>
      <c r="K49">
        <v>1992</v>
      </c>
      <c r="L49">
        <v>41292</v>
      </c>
    </row>
    <row r="50" spans="1:12" ht="12.75">
      <c r="A50" t="s">
        <v>236</v>
      </c>
      <c r="B50">
        <v>99</v>
      </c>
      <c r="C50">
        <v>3500</v>
      </c>
      <c r="D50">
        <v>6706</v>
      </c>
      <c r="E50">
        <v>1108</v>
      </c>
      <c r="F50">
        <v>69764</v>
      </c>
      <c r="G50">
        <v>75088</v>
      </c>
      <c r="H50">
        <v>5489</v>
      </c>
      <c r="I50">
        <v>2244</v>
      </c>
      <c r="J50">
        <v>5317</v>
      </c>
      <c r="K50">
        <v>17299</v>
      </c>
      <c r="L50">
        <v>186515</v>
      </c>
    </row>
    <row r="52" ht="12.75">
      <c r="A52" t="s">
        <v>819</v>
      </c>
    </row>
    <row r="53" ht="12.75">
      <c r="A53" t="s">
        <v>820</v>
      </c>
    </row>
    <row r="55" ht="12.75">
      <c r="A55" t="s">
        <v>828</v>
      </c>
    </row>
    <row r="56" spans="1:12" ht="12.75">
      <c r="A56" t="s">
        <v>814</v>
      </c>
      <c r="B56" t="s">
        <v>815</v>
      </c>
      <c r="C56" t="s">
        <v>181</v>
      </c>
      <c r="D56" t="s">
        <v>182</v>
      </c>
      <c r="E56" t="s">
        <v>183</v>
      </c>
      <c r="F56" t="s">
        <v>184</v>
      </c>
      <c r="G56" t="s">
        <v>185</v>
      </c>
      <c r="H56" t="s">
        <v>186</v>
      </c>
      <c r="I56" t="s">
        <v>188</v>
      </c>
      <c r="J56" t="s">
        <v>189</v>
      </c>
      <c r="K56" t="s">
        <v>190</v>
      </c>
      <c r="L56" t="s">
        <v>816</v>
      </c>
    </row>
    <row r="57" spans="1:12" ht="12.75">
      <c r="A57" t="s">
        <v>843</v>
      </c>
      <c r="B57">
        <v>0</v>
      </c>
      <c r="C57">
        <v>0</v>
      </c>
      <c r="D57">
        <v>25</v>
      </c>
      <c r="E57">
        <v>0</v>
      </c>
      <c r="F57">
        <v>15</v>
      </c>
      <c r="G57">
        <v>0</v>
      </c>
      <c r="H57">
        <v>1</v>
      </c>
      <c r="I57">
        <v>21</v>
      </c>
      <c r="J57">
        <v>0</v>
      </c>
      <c r="K57">
        <v>0</v>
      </c>
      <c r="L57">
        <v>62</v>
      </c>
    </row>
    <row r="58" spans="1:12" ht="12.75">
      <c r="A58" t="s">
        <v>844</v>
      </c>
      <c r="B58">
        <v>1</v>
      </c>
      <c r="C58">
        <v>0</v>
      </c>
      <c r="D58">
        <v>423</v>
      </c>
      <c r="E58">
        <v>0</v>
      </c>
      <c r="F58">
        <v>506</v>
      </c>
      <c r="G58">
        <v>0</v>
      </c>
      <c r="H58">
        <v>120</v>
      </c>
      <c r="I58">
        <v>100</v>
      </c>
      <c r="J58">
        <v>0</v>
      </c>
      <c r="K58">
        <v>0</v>
      </c>
      <c r="L58">
        <v>1149</v>
      </c>
    </row>
    <row r="59" spans="1:12" ht="12.75">
      <c r="A59" t="s">
        <v>845</v>
      </c>
      <c r="B59">
        <v>2</v>
      </c>
      <c r="C59">
        <v>0</v>
      </c>
      <c r="D59">
        <v>987</v>
      </c>
      <c r="E59">
        <v>0</v>
      </c>
      <c r="F59">
        <v>835</v>
      </c>
      <c r="G59">
        <v>0</v>
      </c>
      <c r="H59">
        <v>82</v>
      </c>
      <c r="I59">
        <v>180</v>
      </c>
      <c r="J59">
        <v>0</v>
      </c>
      <c r="K59">
        <v>0</v>
      </c>
      <c r="L59">
        <v>2084</v>
      </c>
    </row>
    <row r="60" spans="1:12" ht="12.75">
      <c r="A60" t="s">
        <v>846</v>
      </c>
      <c r="B60">
        <v>3</v>
      </c>
      <c r="C60">
        <v>0</v>
      </c>
      <c r="D60">
        <v>1910</v>
      </c>
      <c r="E60">
        <v>0</v>
      </c>
      <c r="F60">
        <v>1032</v>
      </c>
      <c r="G60">
        <v>0</v>
      </c>
      <c r="H60">
        <v>43</v>
      </c>
      <c r="I60">
        <v>145</v>
      </c>
      <c r="J60">
        <v>0</v>
      </c>
      <c r="K60">
        <v>0</v>
      </c>
      <c r="L60">
        <v>3130</v>
      </c>
    </row>
    <row r="61" spans="1:12" ht="12.75">
      <c r="A61" t="s">
        <v>847</v>
      </c>
      <c r="B61">
        <v>4</v>
      </c>
      <c r="C61">
        <v>0</v>
      </c>
      <c r="D61">
        <v>170</v>
      </c>
      <c r="E61">
        <v>0</v>
      </c>
      <c r="F61">
        <v>74</v>
      </c>
      <c r="G61">
        <v>0</v>
      </c>
      <c r="H61">
        <v>5</v>
      </c>
      <c r="I61">
        <v>56</v>
      </c>
      <c r="J61">
        <v>0</v>
      </c>
      <c r="K61">
        <v>0</v>
      </c>
      <c r="L61">
        <v>305</v>
      </c>
    </row>
    <row r="62" spans="1:12" ht="12.75">
      <c r="A62" t="s">
        <v>843</v>
      </c>
      <c r="B62">
        <v>5</v>
      </c>
      <c r="C62">
        <v>0</v>
      </c>
      <c r="D62">
        <v>33</v>
      </c>
      <c r="E62">
        <v>0</v>
      </c>
      <c r="F62">
        <v>18</v>
      </c>
      <c r="G62">
        <v>0</v>
      </c>
      <c r="H62">
        <v>0</v>
      </c>
      <c r="I62">
        <v>9</v>
      </c>
      <c r="J62">
        <v>0</v>
      </c>
      <c r="K62">
        <v>0</v>
      </c>
      <c r="L62">
        <v>60</v>
      </c>
    </row>
    <row r="63" spans="1:12" ht="12.75">
      <c r="A63" t="s">
        <v>848</v>
      </c>
      <c r="B63">
        <v>6</v>
      </c>
      <c r="C63">
        <v>0</v>
      </c>
      <c r="D63">
        <v>120</v>
      </c>
      <c r="E63">
        <v>0</v>
      </c>
      <c r="F63">
        <v>76</v>
      </c>
      <c r="G63">
        <v>0</v>
      </c>
      <c r="H63">
        <v>7</v>
      </c>
      <c r="I63">
        <v>9</v>
      </c>
      <c r="J63">
        <v>0</v>
      </c>
      <c r="K63">
        <v>0</v>
      </c>
      <c r="L63">
        <v>212</v>
      </c>
    </row>
    <row r="64" spans="1:12" ht="12.75">
      <c r="A64" t="s">
        <v>849</v>
      </c>
      <c r="B64">
        <v>7</v>
      </c>
      <c r="C64">
        <v>0</v>
      </c>
      <c r="D64">
        <v>667</v>
      </c>
      <c r="E64">
        <v>0</v>
      </c>
      <c r="F64">
        <v>513</v>
      </c>
      <c r="G64">
        <v>0</v>
      </c>
      <c r="H64">
        <v>25</v>
      </c>
      <c r="I64">
        <v>79</v>
      </c>
      <c r="J64">
        <v>0</v>
      </c>
      <c r="K64">
        <v>0</v>
      </c>
      <c r="L64">
        <v>1284</v>
      </c>
    </row>
    <row r="65" spans="1:12" ht="12.75">
      <c r="A65" t="s">
        <v>850</v>
      </c>
      <c r="B65">
        <v>8</v>
      </c>
      <c r="C65">
        <v>0</v>
      </c>
      <c r="D65">
        <v>458</v>
      </c>
      <c r="E65">
        <v>0</v>
      </c>
      <c r="F65">
        <v>187</v>
      </c>
      <c r="G65">
        <v>0</v>
      </c>
      <c r="H65">
        <v>2</v>
      </c>
      <c r="I65">
        <v>29</v>
      </c>
      <c r="J65">
        <v>0</v>
      </c>
      <c r="K65">
        <v>0</v>
      </c>
      <c r="L65">
        <v>676</v>
      </c>
    </row>
    <row r="66" spans="1:12" ht="12.75">
      <c r="A66" t="s">
        <v>851</v>
      </c>
      <c r="B66">
        <v>9</v>
      </c>
      <c r="C66">
        <v>0</v>
      </c>
      <c r="D66">
        <v>42</v>
      </c>
      <c r="E66">
        <v>0</v>
      </c>
      <c r="F66">
        <v>11</v>
      </c>
      <c r="G66">
        <v>0</v>
      </c>
      <c r="H66">
        <v>1</v>
      </c>
      <c r="I66">
        <v>2</v>
      </c>
      <c r="J66">
        <v>0</v>
      </c>
      <c r="K66">
        <v>0</v>
      </c>
      <c r="L66">
        <v>56</v>
      </c>
    </row>
    <row r="67" spans="1:12" ht="12.75">
      <c r="A67" t="s">
        <v>852</v>
      </c>
      <c r="B67">
        <v>10</v>
      </c>
      <c r="C67">
        <v>0</v>
      </c>
      <c r="D67">
        <v>1871</v>
      </c>
      <c r="E67">
        <v>0</v>
      </c>
      <c r="F67">
        <v>960</v>
      </c>
      <c r="G67">
        <v>0</v>
      </c>
      <c r="H67">
        <v>66</v>
      </c>
      <c r="I67">
        <v>148</v>
      </c>
      <c r="J67">
        <v>0</v>
      </c>
      <c r="K67">
        <v>0</v>
      </c>
      <c r="L67">
        <v>3045</v>
      </c>
    </row>
    <row r="68" spans="1:12" ht="12.75">
      <c r="A68" t="s">
        <v>236</v>
      </c>
      <c r="B68">
        <v>99</v>
      </c>
      <c r="C68">
        <v>0</v>
      </c>
      <c r="D68">
        <v>6706</v>
      </c>
      <c r="E68">
        <v>0</v>
      </c>
      <c r="F68">
        <v>4227</v>
      </c>
      <c r="G68">
        <v>0</v>
      </c>
      <c r="H68">
        <v>352</v>
      </c>
      <c r="I68">
        <v>778</v>
      </c>
      <c r="J68">
        <v>0</v>
      </c>
      <c r="K68">
        <v>0</v>
      </c>
      <c r="L68">
        <v>12063</v>
      </c>
    </row>
    <row r="70" ht="12.75">
      <c r="A70" t="s">
        <v>829</v>
      </c>
    </row>
    <row r="71" ht="12.75">
      <c r="A71" t="s">
        <v>830</v>
      </c>
    </row>
    <row r="73" ht="12.75">
      <c r="A73" t="s">
        <v>824</v>
      </c>
    </row>
    <row r="74" spans="1:12" ht="12.75">
      <c r="A74" t="s">
        <v>814</v>
      </c>
      <c r="B74" t="s">
        <v>815</v>
      </c>
      <c r="C74" t="s">
        <v>181</v>
      </c>
      <c r="D74" t="s">
        <v>182</v>
      </c>
      <c r="E74" t="s">
        <v>183</v>
      </c>
      <c r="F74" t="s">
        <v>184</v>
      </c>
      <c r="G74" t="s">
        <v>185</v>
      </c>
      <c r="H74" t="s">
        <v>186</v>
      </c>
      <c r="I74" t="s">
        <v>188</v>
      </c>
      <c r="J74" t="s">
        <v>189</v>
      </c>
      <c r="K74" t="s">
        <v>190</v>
      </c>
      <c r="L74" t="s">
        <v>816</v>
      </c>
    </row>
    <row r="75" spans="1:12" ht="12.75">
      <c r="A75" t="s">
        <v>843</v>
      </c>
      <c r="B75">
        <v>0</v>
      </c>
      <c r="C75">
        <v>163</v>
      </c>
      <c r="D75">
        <v>8</v>
      </c>
      <c r="E75">
        <v>153</v>
      </c>
      <c r="F75">
        <v>2301</v>
      </c>
      <c r="G75">
        <v>2420</v>
      </c>
      <c r="H75">
        <v>252</v>
      </c>
      <c r="I75">
        <v>111</v>
      </c>
      <c r="J75">
        <v>90</v>
      </c>
      <c r="K75">
        <v>661</v>
      </c>
      <c r="L75">
        <v>6159</v>
      </c>
    </row>
    <row r="76" spans="1:12" ht="12.75">
      <c r="A76" t="s">
        <v>844</v>
      </c>
      <c r="B76">
        <v>1</v>
      </c>
      <c r="C76">
        <v>90</v>
      </c>
      <c r="D76">
        <v>318</v>
      </c>
      <c r="E76">
        <v>92</v>
      </c>
      <c r="F76">
        <v>1265</v>
      </c>
      <c r="G76">
        <v>1762</v>
      </c>
      <c r="H76">
        <v>305</v>
      </c>
      <c r="I76">
        <v>150</v>
      </c>
      <c r="J76">
        <v>90</v>
      </c>
      <c r="K76">
        <v>228</v>
      </c>
      <c r="L76">
        <v>4300</v>
      </c>
    </row>
    <row r="77" spans="1:12" ht="12.75">
      <c r="A77" t="s">
        <v>845</v>
      </c>
      <c r="B77">
        <v>2</v>
      </c>
      <c r="C77">
        <v>212</v>
      </c>
      <c r="D77">
        <v>754</v>
      </c>
      <c r="E77">
        <v>82</v>
      </c>
      <c r="F77">
        <v>3474</v>
      </c>
      <c r="G77">
        <v>2763</v>
      </c>
      <c r="H77">
        <v>380</v>
      </c>
      <c r="I77">
        <v>289</v>
      </c>
      <c r="J77">
        <v>284</v>
      </c>
      <c r="K77">
        <v>1108</v>
      </c>
      <c r="L77">
        <v>9346</v>
      </c>
    </row>
    <row r="78" spans="1:12" ht="12.75">
      <c r="A78" t="s">
        <v>846</v>
      </c>
      <c r="B78">
        <v>3</v>
      </c>
      <c r="C78">
        <v>523</v>
      </c>
      <c r="D78">
        <v>1026</v>
      </c>
      <c r="E78">
        <v>77</v>
      </c>
      <c r="F78">
        <v>9956</v>
      </c>
      <c r="G78">
        <v>7999</v>
      </c>
      <c r="H78">
        <v>779</v>
      </c>
      <c r="I78">
        <v>205</v>
      </c>
      <c r="J78">
        <v>1187</v>
      </c>
      <c r="K78">
        <v>2438</v>
      </c>
      <c r="L78">
        <v>24190</v>
      </c>
    </row>
    <row r="79" spans="1:12" ht="12.75">
      <c r="A79" t="s">
        <v>847</v>
      </c>
      <c r="B79">
        <v>4</v>
      </c>
      <c r="C79">
        <v>21</v>
      </c>
      <c r="D79">
        <v>122</v>
      </c>
      <c r="E79">
        <v>4</v>
      </c>
      <c r="F79">
        <v>480</v>
      </c>
      <c r="G79">
        <v>371</v>
      </c>
      <c r="H79">
        <v>15</v>
      </c>
      <c r="I79">
        <v>67</v>
      </c>
      <c r="J79">
        <v>23</v>
      </c>
      <c r="K79">
        <v>148</v>
      </c>
      <c r="L79">
        <v>1251</v>
      </c>
    </row>
    <row r="80" spans="1:12" ht="12.75">
      <c r="A80" t="s">
        <v>843</v>
      </c>
      <c r="B80">
        <v>5</v>
      </c>
      <c r="C80">
        <v>41</v>
      </c>
      <c r="D80">
        <v>21</v>
      </c>
      <c r="E80">
        <v>13</v>
      </c>
      <c r="F80">
        <v>945</v>
      </c>
      <c r="G80">
        <v>725</v>
      </c>
      <c r="H80">
        <v>17</v>
      </c>
      <c r="I80">
        <v>12</v>
      </c>
      <c r="J80">
        <v>282</v>
      </c>
      <c r="K80">
        <v>412</v>
      </c>
      <c r="L80">
        <v>2468</v>
      </c>
    </row>
    <row r="81" spans="1:12" ht="12.75">
      <c r="A81" t="s">
        <v>848</v>
      </c>
      <c r="B81">
        <v>6</v>
      </c>
      <c r="C81">
        <v>10</v>
      </c>
      <c r="D81">
        <v>72</v>
      </c>
      <c r="E81">
        <v>6</v>
      </c>
      <c r="F81">
        <v>184</v>
      </c>
      <c r="G81">
        <v>109</v>
      </c>
      <c r="H81">
        <v>16</v>
      </c>
      <c r="I81">
        <v>17</v>
      </c>
      <c r="J81">
        <v>16</v>
      </c>
      <c r="K81">
        <v>26</v>
      </c>
      <c r="L81">
        <v>456</v>
      </c>
    </row>
    <row r="82" spans="1:12" ht="12.75">
      <c r="A82" t="s">
        <v>849</v>
      </c>
      <c r="B82">
        <v>7</v>
      </c>
      <c r="C82">
        <v>127</v>
      </c>
      <c r="D82">
        <v>486</v>
      </c>
      <c r="E82">
        <v>31</v>
      </c>
      <c r="F82">
        <v>1712</v>
      </c>
      <c r="G82">
        <v>1286</v>
      </c>
      <c r="H82">
        <v>191</v>
      </c>
      <c r="I82">
        <v>137</v>
      </c>
      <c r="J82">
        <v>178</v>
      </c>
      <c r="K82">
        <v>254</v>
      </c>
      <c r="L82">
        <v>4402</v>
      </c>
    </row>
    <row r="83" spans="1:12" ht="12.75">
      <c r="A83" t="s">
        <v>850</v>
      </c>
      <c r="B83">
        <v>8</v>
      </c>
      <c r="C83">
        <v>67</v>
      </c>
      <c r="D83">
        <v>307</v>
      </c>
      <c r="E83">
        <v>7</v>
      </c>
      <c r="F83">
        <v>1451</v>
      </c>
      <c r="G83">
        <v>1058</v>
      </c>
      <c r="H83">
        <v>209</v>
      </c>
      <c r="I83">
        <v>37</v>
      </c>
      <c r="J83">
        <v>64</v>
      </c>
      <c r="K83">
        <v>175</v>
      </c>
      <c r="L83">
        <v>3375</v>
      </c>
    </row>
    <row r="84" spans="1:12" ht="12.75">
      <c r="A84" t="s">
        <v>851</v>
      </c>
      <c r="B84">
        <v>9</v>
      </c>
      <c r="C84">
        <v>0</v>
      </c>
      <c r="D84">
        <v>32</v>
      </c>
      <c r="E84">
        <v>0</v>
      </c>
      <c r="F84">
        <v>24</v>
      </c>
      <c r="G84">
        <v>12</v>
      </c>
      <c r="H84">
        <v>4</v>
      </c>
      <c r="I84">
        <v>0</v>
      </c>
      <c r="J84">
        <v>1</v>
      </c>
      <c r="K84">
        <v>1</v>
      </c>
      <c r="L84">
        <v>74</v>
      </c>
    </row>
    <row r="85" spans="1:12" ht="12.75">
      <c r="A85" t="s">
        <v>852</v>
      </c>
      <c r="B85">
        <v>10</v>
      </c>
      <c r="C85">
        <v>483</v>
      </c>
      <c r="D85">
        <v>1221</v>
      </c>
      <c r="E85">
        <v>124</v>
      </c>
      <c r="F85">
        <v>7172</v>
      </c>
      <c r="G85">
        <v>6338</v>
      </c>
      <c r="H85">
        <v>875</v>
      </c>
      <c r="I85">
        <v>232</v>
      </c>
      <c r="J85">
        <v>477</v>
      </c>
      <c r="K85">
        <v>1032</v>
      </c>
      <c r="L85">
        <v>17954</v>
      </c>
    </row>
    <row r="86" spans="1:12" ht="12.75">
      <c r="A86" t="s">
        <v>236</v>
      </c>
      <c r="B86">
        <v>99</v>
      </c>
      <c r="C86">
        <v>1737</v>
      </c>
      <c r="D86">
        <v>4367</v>
      </c>
      <c r="E86">
        <v>589</v>
      </c>
      <c r="F86">
        <v>28964</v>
      </c>
      <c r="G86">
        <v>24843</v>
      </c>
      <c r="H86">
        <v>3043</v>
      </c>
      <c r="I86">
        <v>1257</v>
      </c>
      <c r="J86">
        <v>2692</v>
      </c>
      <c r="K86">
        <v>6483</v>
      </c>
      <c r="L86">
        <v>73975</v>
      </c>
    </row>
    <row r="88" ht="12.75">
      <c r="A88" t="s">
        <v>826</v>
      </c>
    </row>
    <row r="89" ht="12.75">
      <c r="A89" t="s">
        <v>827</v>
      </c>
    </row>
    <row r="91" ht="12.75">
      <c r="A91" t="s">
        <v>834</v>
      </c>
    </row>
    <row r="92" spans="1:12" ht="12.75">
      <c r="A92" t="s">
        <v>814</v>
      </c>
      <c r="B92" t="s">
        <v>815</v>
      </c>
      <c r="C92" t="s">
        <v>181</v>
      </c>
      <c r="D92" t="s">
        <v>182</v>
      </c>
      <c r="E92" t="s">
        <v>183</v>
      </c>
      <c r="F92" t="s">
        <v>184</v>
      </c>
      <c r="G92" t="s">
        <v>185</v>
      </c>
      <c r="H92" t="s">
        <v>186</v>
      </c>
      <c r="I92" t="s">
        <v>188</v>
      </c>
      <c r="J92" t="s">
        <v>189</v>
      </c>
      <c r="K92" t="s">
        <v>190</v>
      </c>
      <c r="L92" t="s">
        <v>816</v>
      </c>
    </row>
    <row r="93" spans="1:12" ht="12.75">
      <c r="A93" t="s">
        <v>843</v>
      </c>
      <c r="B93">
        <v>0</v>
      </c>
      <c r="C93">
        <v>0</v>
      </c>
      <c r="D93">
        <v>8</v>
      </c>
      <c r="E93">
        <v>0</v>
      </c>
      <c r="F93">
        <v>3</v>
      </c>
      <c r="G93">
        <v>0</v>
      </c>
      <c r="H93">
        <v>0</v>
      </c>
      <c r="I93">
        <v>16</v>
      </c>
      <c r="J93">
        <v>0</v>
      </c>
      <c r="K93">
        <v>0</v>
      </c>
      <c r="L93">
        <v>27</v>
      </c>
    </row>
    <row r="94" spans="1:12" ht="12.75">
      <c r="A94" t="s">
        <v>844</v>
      </c>
      <c r="B94">
        <v>1</v>
      </c>
      <c r="C94">
        <v>0</v>
      </c>
      <c r="D94">
        <v>318</v>
      </c>
      <c r="E94">
        <v>0</v>
      </c>
      <c r="F94">
        <v>350</v>
      </c>
      <c r="G94">
        <v>0</v>
      </c>
      <c r="H94">
        <v>106</v>
      </c>
      <c r="I94">
        <v>87</v>
      </c>
      <c r="J94">
        <v>0</v>
      </c>
      <c r="K94">
        <v>0</v>
      </c>
      <c r="L94">
        <v>861</v>
      </c>
    </row>
    <row r="95" spans="1:12" ht="12.75">
      <c r="A95" t="s">
        <v>845</v>
      </c>
      <c r="B95">
        <v>2</v>
      </c>
      <c r="C95">
        <v>0</v>
      </c>
      <c r="D95">
        <v>754</v>
      </c>
      <c r="E95">
        <v>0</v>
      </c>
      <c r="F95">
        <v>561</v>
      </c>
      <c r="G95">
        <v>0</v>
      </c>
      <c r="H95">
        <v>73</v>
      </c>
      <c r="I95">
        <v>141</v>
      </c>
      <c r="J95">
        <v>0</v>
      </c>
      <c r="K95">
        <v>0</v>
      </c>
      <c r="L95">
        <v>1529</v>
      </c>
    </row>
    <row r="96" spans="1:12" ht="12.75">
      <c r="A96" t="s">
        <v>846</v>
      </c>
      <c r="B96">
        <v>3</v>
      </c>
      <c r="C96">
        <v>0</v>
      </c>
      <c r="D96">
        <v>1026</v>
      </c>
      <c r="E96">
        <v>0</v>
      </c>
      <c r="F96">
        <v>566</v>
      </c>
      <c r="G96">
        <v>0</v>
      </c>
      <c r="H96">
        <v>29</v>
      </c>
      <c r="I96">
        <v>83</v>
      </c>
      <c r="J96">
        <v>0</v>
      </c>
      <c r="K96">
        <v>0</v>
      </c>
      <c r="L96">
        <v>1704</v>
      </c>
    </row>
    <row r="97" spans="1:12" ht="12.75">
      <c r="A97" t="s">
        <v>847</v>
      </c>
      <c r="B97">
        <v>4</v>
      </c>
      <c r="C97">
        <v>0</v>
      </c>
      <c r="D97">
        <v>122</v>
      </c>
      <c r="E97">
        <v>0</v>
      </c>
      <c r="F97">
        <v>52</v>
      </c>
      <c r="G97">
        <v>0</v>
      </c>
      <c r="H97">
        <v>3</v>
      </c>
      <c r="I97">
        <v>43</v>
      </c>
      <c r="J97">
        <v>0</v>
      </c>
      <c r="K97">
        <v>0</v>
      </c>
      <c r="L97">
        <v>220</v>
      </c>
    </row>
    <row r="98" spans="1:12" ht="12.75">
      <c r="A98" t="s">
        <v>843</v>
      </c>
      <c r="B98">
        <v>5</v>
      </c>
      <c r="C98">
        <v>0</v>
      </c>
      <c r="D98">
        <v>21</v>
      </c>
      <c r="E98">
        <v>0</v>
      </c>
      <c r="F98">
        <v>13</v>
      </c>
      <c r="G98">
        <v>0</v>
      </c>
      <c r="H98">
        <v>0</v>
      </c>
      <c r="I98">
        <v>6</v>
      </c>
      <c r="J98">
        <v>0</v>
      </c>
      <c r="K98">
        <v>0</v>
      </c>
      <c r="L98">
        <v>40</v>
      </c>
    </row>
    <row r="99" spans="1:12" ht="12.75">
      <c r="A99" t="s">
        <v>848</v>
      </c>
      <c r="B99">
        <v>6</v>
      </c>
      <c r="C99">
        <v>0</v>
      </c>
      <c r="D99">
        <v>72</v>
      </c>
      <c r="E99">
        <v>0</v>
      </c>
      <c r="F99">
        <v>48</v>
      </c>
      <c r="G99">
        <v>0</v>
      </c>
      <c r="H99">
        <v>5</v>
      </c>
      <c r="I99">
        <v>8</v>
      </c>
      <c r="J99">
        <v>0</v>
      </c>
      <c r="K99">
        <v>0</v>
      </c>
      <c r="L99">
        <v>133</v>
      </c>
    </row>
    <row r="100" spans="1:12" ht="12.75">
      <c r="A100" t="s">
        <v>849</v>
      </c>
      <c r="B100">
        <v>7</v>
      </c>
      <c r="C100">
        <v>0</v>
      </c>
      <c r="D100">
        <v>486</v>
      </c>
      <c r="E100">
        <v>0</v>
      </c>
      <c r="F100">
        <v>341</v>
      </c>
      <c r="G100">
        <v>0</v>
      </c>
      <c r="H100">
        <v>23</v>
      </c>
      <c r="I100">
        <v>61</v>
      </c>
      <c r="J100">
        <v>0</v>
      </c>
      <c r="K100">
        <v>0</v>
      </c>
      <c r="L100">
        <v>911</v>
      </c>
    </row>
    <row r="101" spans="1:12" ht="12.75">
      <c r="A101" t="s">
        <v>850</v>
      </c>
      <c r="B101">
        <v>8</v>
      </c>
      <c r="C101">
        <v>0</v>
      </c>
      <c r="D101">
        <v>307</v>
      </c>
      <c r="E101">
        <v>0</v>
      </c>
      <c r="F101">
        <v>102</v>
      </c>
      <c r="G101">
        <v>0</v>
      </c>
      <c r="H101">
        <v>2</v>
      </c>
      <c r="I101">
        <v>20</v>
      </c>
      <c r="J101">
        <v>0</v>
      </c>
      <c r="K101">
        <v>0</v>
      </c>
      <c r="L101">
        <v>431</v>
      </c>
    </row>
    <row r="102" spans="1:12" ht="12.75">
      <c r="A102" t="s">
        <v>851</v>
      </c>
      <c r="B102">
        <v>9</v>
      </c>
      <c r="C102">
        <v>0</v>
      </c>
      <c r="D102">
        <v>32</v>
      </c>
      <c r="E102">
        <v>0</v>
      </c>
      <c r="F102">
        <v>8</v>
      </c>
      <c r="G102">
        <v>0</v>
      </c>
      <c r="H102">
        <v>1</v>
      </c>
      <c r="I102">
        <v>0</v>
      </c>
      <c r="J102">
        <v>0</v>
      </c>
      <c r="K102">
        <v>0</v>
      </c>
      <c r="L102">
        <v>41</v>
      </c>
    </row>
    <row r="103" spans="1:12" ht="12.75">
      <c r="A103" t="s">
        <v>852</v>
      </c>
      <c r="B103">
        <v>10</v>
      </c>
      <c r="C103">
        <v>0</v>
      </c>
      <c r="D103">
        <v>1221</v>
      </c>
      <c r="E103">
        <v>0</v>
      </c>
      <c r="F103">
        <v>617</v>
      </c>
      <c r="G103">
        <v>0</v>
      </c>
      <c r="H103">
        <v>53</v>
      </c>
      <c r="I103">
        <v>103</v>
      </c>
      <c r="J103">
        <v>0</v>
      </c>
      <c r="K103">
        <v>0</v>
      </c>
      <c r="L103">
        <v>1994</v>
      </c>
    </row>
    <row r="104" spans="1:12" ht="12.75">
      <c r="A104" t="s">
        <v>236</v>
      </c>
      <c r="B104">
        <v>99</v>
      </c>
      <c r="C104">
        <v>0</v>
      </c>
      <c r="D104">
        <v>4367</v>
      </c>
      <c r="E104">
        <v>0</v>
      </c>
      <c r="F104">
        <v>2661</v>
      </c>
      <c r="G104">
        <v>0</v>
      </c>
      <c r="H104">
        <v>295</v>
      </c>
      <c r="I104">
        <v>568</v>
      </c>
      <c r="J104">
        <v>0</v>
      </c>
      <c r="K104">
        <v>0</v>
      </c>
      <c r="L104">
        <v>7891</v>
      </c>
    </row>
    <row r="106" ht="12.75">
      <c r="A106" t="s">
        <v>835</v>
      </c>
    </row>
    <row r="107" ht="12.75">
      <c r="A107" t="s">
        <v>830</v>
      </c>
    </row>
    <row r="109" ht="12.75">
      <c r="A109" t="s">
        <v>831</v>
      </c>
    </row>
    <row r="110" spans="1:12" ht="12.75">
      <c r="A110" t="s">
        <v>814</v>
      </c>
      <c r="B110" t="s">
        <v>815</v>
      </c>
      <c r="C110" t="s">
        <v>181</v>
      </c>
      <c r="D110" t="s">
        <v>182</v>
      </c>
      <c r="E110" t="s">
        <v>183</v>
      </c>
      <c r="F110" t="s">
        <v>184</v>
      </c>
      <c r="G110" t="s">
        <v>185</v>
      </c>
      <c r="H110" t="s">
        <v>186</v>
      </c>
      <c r="I110" t="s">
        <v>188</v>
      </c>
      <c r="J110" t="s">
        <v>189</v>
      </c>
      <c r="K110" t="s">
        <v>190</v>
      </c>
      <c r="L110" t="s">
        <v>816</v>
      </c>
    </row>
    <row r="111" spans="1:12" ht="12.75">
      <c r="A111" t="s">
        <v>843</v>
      </c>
      <c r="B111">
        <v>0</v>
      </c>
      <c r="C111">
        <v>0</v>
      </c>
      <c r="D111">
        <v>421</v>
      </c>
      <c r="E111">
        <v>0</v>
      </c>
      <c r="F111">
        <v>14901</v>
      </c>
      <c r="G111">
        <v>0</v>
      </c>
      <c r="H111">
        <v>96429</v>
      </c>
      <c r="I111">
        <v>76</v>
      </c>
      <c r="J111">
        <v>0</v>
      </c>
      <c r="K111">
        <v>0</v>
      </c>
      <c r="L111">
        <v>111827</v>
      </c>
    </row>
    <row r="112" spans="1:12" ht="12.75">
      <c r="A112" t="s">
        <v>844</v>
      </c>
      <c r="B112">
        <v>1</v>
      </c>
      <c r="C112">
        <v>0</v>
      </c>
      <c r="D112">
        <v>115</v>
      </c>
      <c r="E112">
        <v>0</v>
      </c>
      <c r="F112">
        <v>259</v>
      </c>
      <c r="G112">
        <v>0</v>
      </c>
      <c r="H112">
        <v>90</v>
      </c>
      <c r="I112">
        <v>45</v>
      </c>
      <c r="J112">
        <v>0</v>
      </c>
      <c r="K112">
        <v>0</v>
      </c>
      <c r="L112">
        <v>509</v>
      </c>
    </row>
    <row r="113" spans="1:12" ht="12.75">
      <c r="A113" t="s">
        <v>845</v>
      </c>
      <c r="B113">
        <v>2</v>
      </c>
      <c r="C113">
        <v>0</v>
      </c>
      <c r="D113">
        <v>308</v>
      </c>
      <c r="E113">
        <v>0</v>
      </c>
      <c r="F113">
        <v>258</v>
      </c>
      <c r="G113">
        <v>0</v>
      </c>
      <c r="H113">
        <v>50</v>
      </c>
      <c r="I113">
        <v>115</v>
      </c>
      <c r="J113">
        <v>0</v>
      </c>
      <c r="K113">
        <v>0</v>
      </c>
      <c r="L113">
        <v>731</v>
      </c>
    </row>
    <row r="114" spans="1:12" ht="12.75">
      <c r="A114" t="s">
        <v>846</v>
      </c>
      <c r="B114">
        <v>3</v>
      </c>
      <c r="C114">
        <v>0</v>
      </c>
      <c r="D114">
        <v>436</v>
      </c>
      <c r="E114">
        <v>0</v>
      </c>
      <c r="F114">
        <v>408</v>
      </c>
      <c r="G114">
        <v>0</v>
      </c>
      <c r="H114">
        <v>46</v>
      </c>
      <c r="I114">
        <v>51</v>
      </c>
      <c r="J114">
        <v>0</v>
      </c>
      <c r="K114">
        <v>0</v>
      </c>
      <c r="L114">
        <v>941</v>
      </c>
    </row>
    <row r="115" spans="1:12" ht="12.75">
      <c r="A115" t="s">
        <v>847</v>
      </c>
      <c r="B115">
        <v>4</v>
      </c>
      <c r="C115">
        <v>0</v>
      </c>
      <c r="D115">
        <v>4</v>
      </c>
      <c r="E115">
        <v>0</v>
      </c>
      <c r="F115">
        <v>13</v>
      </c>
      <c r="G115">
        <v>0</v>
      </c>
      <c r="H115">
        <v>1</v>
      </c>
      <c r="I115">
        <v>1</v>
      </c>
      <c r="J115">
        <v>0</v>
      </c>
      <c r="K115">
        <v>0</v>
      </c>
      <c r="L115">
        <v>19</v>
      </c>
    </row>
    <row r="116" spans="1:12" ht="12.75">
      <c r="A116" t="s">
        <v>843</v>
      </c>
      <c r="B116">
        <v>5</v>
      </c>
      <c r="C116">
        <v>0</v>
      </c>
      <c r="D116">
        <v>20</v>
      </c>
      <c r="E116">
        <v>0</v>
      </c>
      <c r="F116">
        <v>11</v>
      </c>
      <c r="G116">
        <v>0</v>
      </c>
      <c r="H116">
        <v>28</v>
      </c>
      <c r="I116">
        <v>11</v>
      </c>
      <c r="J116">
        <v>0</v>
      </c>
      <c r="K116">
        <v>0</v>
      </c>
      <c r="L116">
        <v>70</v>
      </c>
    </row>
    <row r="117" spans="1:12" ht="12.75">
      <c r="A117" t="s">
        <v>848</v>
      </c>
      <c r="B117">
        <v>6</v>
      </c>
      <c r="C117">
        <v>0</v>
      </c>
      <c r="D117">
        <v>8</v>
      </c>
      <c r="E117">
        <v>0</v>
      </c>
      <c r="F117">
        <v>20</v>
      </c>
      <c r="G117">
        <v>0</v>
      </c>
      <c r="H117">
        <v>1</v>
      </c>
      <c r="I117">
        <v>1</v>
      </c>
      <c r="J117">
        <v>0</v>
      </c>
      <c r="K117">
        <v>0</v>
      </c>
      <c r="L117">
        <v>30</v>
      </c>
    </row>
    <row r="118" spans="1:12" ht="12.75">
      <c r="A118" t="s">
        <v>849</v>
      </c>
      <c r="B118">
        <v>7</v>
      </c>
      <c r="C118">
        <v>0</v>
      </c>
      <c r="D118">
        <v>102</v>
      </c>
      <c r="E118">
        <v>0</v>
      </c>
      <c r="F118">
        <v>202</v>
      </c>
      <c r="G118">
        <v>0</v>
      </c>
      <c r="H118">
        <v>32</v>
      </c>
      <c r="I118">
        <v>39</v>
      </c>
      <c r="J118">
        <v>0</v>
      </c>
      <c r="K118">
        <v>0</v>
      </c>
      <c r="L118">
        <v>375</v>
      </c>
    </row>
    <row r="119" spans="1:12" ht="12.75">
      <c r="A119" t="s">
        <v>850</v>
      </c>
      <c r="B119">
        <v>8</v>
      </c>
      <c r="C119">
        <v>0</v>
      </c>
      <c r="D119">
        <v>130</v>
      </c>
      <c r="E119">
        <v>0</v>
      </c>
      <c r="F119">
        <v>100</v>
      </c>
      <c r="G119">
        <v>0</v>
      </c>
      <c r="H119">
        <v>8</v>
      </c>
      <c r="I119">
        <v>6</v>
      </c>
      <c r="J119">
        <v>0</v>
      </c>
      <c r="K119">
        <v>0</v>
      </c>
      <c r="L119">
        <v>244</v>
      </c>
    </row>
    <row r="120" spans="1:12" ht="12.75">
      <c r="A120" t="s">
        <v>851</v>
      </c>
      <c r="B120">
        <v>9</v>
      </c>
      <c r="C120">
        <v>0</v>
      </c>
      <c r="D120">
        <v>3</v>
      </c>
      <c r="E120">
        <v>0</v>
      </c>
      <c r="F120">
        <v>0</v>
      </c>
      <c r="G120">
        <v>0</v>
      </c>
      <c r="H120">
        <v>0</v>
      </c>
      <c r="I120">
        <v>0</v>
      </c>
      <c r="J120">
        <v>0</v>
      </c>
      <c r="K120">
        <v>0</v>
      </c>
      <c r="L120">
        <v>3</v>
      </c>
    </row>
    <row r="121" spans="1:12" ht="12.75">
      <c r="A121" t="s">
        <v>852</v>
      </c>
      <c r="B121">
        <v>10</v>
      </c>
      <c r="C121">
        <v>0</v>
      </c>
      <c r="D121">
        <v>350</v>
      </c>
      <c r="E121">
        <v>0</v>
      </c>
      <c r="F121">
        <v>519</v>
      </c>
      <c r="G121">
        <v>0</v>
      </c>
      <c r="H121">
        <v>114</v>
      </c>
      <c r="I121">
        <v>84</v>
      </c>
      <c r="J121">
        <v>0</v>
      </c>
      <c r="K121">
        <v>0</v>
      </c>
      <c r="L121">
        <v>1067</v>
      </c>
    </row>
    <row r="122" spans="1:12" ht="12.75">
      <c r="A122" t="s">
        <v>236</v>
      </c>
      <c r="B122">
        <v>99</v>
      </c>
      <c r="C122">
        <v>0</v>
      </c>
      <c r="D122">
        <v>1897</v>
      </c>
      <c r="E122">
        <v>0</v>
      </c>
      <c r="F122">
        <v>16691</v>
      </c>
      <c r="G122">
        <v>0</v>
      </c>
      <c r="H122">
        <v>96799</v>
      </c>
      <c r="I122">
        <v>429</v>
      </c>
      <c r="J122">
        <v>0</v>
      </c>
      <c r="K122">
        <v>0</v>
      </c>
      <c r="L122">
        <v>115816</v>
      </c>
    </row>
    <row r="124" ht="12.75">
      <c r="A124" t="s">
        <v>818</v>
      </c>
    </row>
    <row r="125" ht="12.75">
      <c r="A125" t="s">
        <v>817</v>
      </c>
    </row>
    <row r="127" ht="12.75">
      <c r="A127" t="s">
        <v>142</v>
      </c>
    </row>
    <row r="128" spans="1:12" ht="12.75">
      <c r="A128" t="s">
        <v>814</v>
      </c>
      <c r="B128" t="s">
        <v>815</v>
      </c>
      <c r="C128" t="s">
        <v>181</v>
      </c>
      <c r="D128" t="s">
        <v>182</v>
      </c>
      <c r="E128" t="s">
        <v>183</v>
      </c>
      <c r="F128" t="s">
        <v>184</v>
      </c>
      <c r="G128" t="s">
        <v>185</v>
      </c>
      <c r="H128" t="s">
        <v>186</v>
      </c>
      <c r="I128" t="s">
        <v>188</v>
      </c>
      <c r="J128" t="s">
        <v>189</v>
      </c>
      <c r="K128" t="s">
        <v>190</v>
      </c>
      <c r="L128" t="s">
        <v>816</v>
      </c>
    </row>
    <row r="129" spans="1:12" ht="12.75">
      <c r="A129" t="s">
        <v>843</v>
      </c>
      <c r="B129">
        <v>0</v>
      </c>
      <c r="C129">
        <v>16885</v>
      </c>
      <c r="D129">
        <v>489</v>
      </c>
      <c r="E129">
        <v>155118</v>
      </c>
      <c r="F129">
        <v>81231</v>
      </c>
      <c r="G129">
        <v>15036</v>
      </c>
      <c r="H129">
        <v>128773</v>
      </c>
      <c r="I129">
        <v>519683</v>
      </c>
      <c r="J129">
        <v>20546</v>
      </c>
      <c r="K129">
        <v>152539</v>
      </c>
      <c r="L129">
        <v>1090300</v>
      </c>
    </row>
    <row r="130" spans="1:12" ht="12.75">
      <c r="A130" t="s">
        <v>844</v>
      </c>
      <c r="B130">
        <v>1</v>
      </c>
      <c r="C130">
        <v>1707</v>
      </c>
      <c r="D130">
        <v>566</v>
      </c>
      <c r="E130">
        <v>2050</v>
      </c>
      <c r="F130">
        <v>5493</v>
      </c>
      <c r="G130">
        <v>3125</v>
      </c>
      <c r="H130">
        <v>4372</v>
      </c>
      <c r="I130">
        <v>3744</v>
      </c>
      <c r="J130">
        <v>2854</v>
      </c>
      <c r="K130">
        <v>5161</v>
      </c>
      <c r="L130">
        <v>29072</v>
      </c>
    </row>
    <row r="131" spans="1:12" ht="12.75">
      <c r="A131" t="s">
        <v>845</v>
      </c>
      <c r="B131">
        <v>2</v>
      </c>
      <c r="C131">
        <v>5387</v>
      </c>
      <c r="D131">
        <v>1334</v>
      </c>
      <c r="E131">
        <v>2338</v>
      </c>
      <c r="F131">
        <v>17119</v>
      </c>
      <c r="G131">
        <v>6014</v>
      </c>
      <c r="H131">
        <v>20330</v>
      </c>
      <c r="I131">
        <v>7776</v>
      </c>
      <c r="J131">
        <v>9692</v>
      </c>
      <c r="K131">
        <v>61327</v>
      </c>
      <c r="L131">
        <v>131317</v>
      </c>
    </row>
    <row r="132" spans="1:12" ht="12.75">
      <c r="A132" t="s">
        <v>846</v>
      </c>
      <c r="B132">
        <v>3</v>
      </c>
      <c r="C132">
        <v>34170</v>
      </c>
      <c r="D132">
        <v>2369</v>
      </c>
      <c r="E132">
        <v>10742</v>
      </c>
      <c r="F132">
        <v>79253</v>
      </c>
      <c r="G132">
        <v>41628</v>
      </c>
      <c r="H132">
        <v>111109</v>
      </c>
      <c r="I132">
        <v>22397</v>
      </c>
      <c r="J132">
        <v>48649</v>
      </c>
      <c r="K132">
        <v>359135</v>
      </c>
      <c r="L132">
        <v>709452</v>
      </c>
    </row>
    <row r="133" spans="1:12" ht="12.75">
      <c r="A133" t="s">
        <v>847</v>
      </c>
      <c r="B133">
        <v>4</v>
      </c>
      <c r="C133">
        <v>654</v>
      </c>
      <c r="D133">
        <v>174</v>
      </c>
      <c r="E133">
        <v>541</v>
      </c>
      <c r="F133">
        <v>1531</v>
      </c>
      <c r="G133">
        <v>744</v>
      </c>
      <c r="H133">
        <v>1643</v>
      </c>
      <c r="I133">
        <v>1360</v>
      </c>
      <c r="J133">
        <v>998</v>
      </c>
      <c r="K133">
        <v>5135</v>
      </c>
      <c r="L133">
        <v>12780</v>
      </c>
    </row>
    <row r="134" spans="1:12" ht="12.75">
      <c r="A134" t="s">
        <v>843</v>
      </c>
      <c r="B134">
        <v>5</v>
      </c>
      <c r="C134">
        <v>1018</v>
      </c>
      <c r="D134">
        <v>60</v>
      </c>
      <c r="E134">
        <v>3383</v>
      </c>
      <c r="F134">
        <v>2951</v>
      </c>
      <c r="G134">
        <v>1106</v>
      </c>
      <c r="H134">
        <v>2830</v>
      </c>
      <c r="I134">
        <v>8311</v>
      </c>
      <c r="J134">
        <v>2759</v>
      </c>
      <c r="K134">
        <v>7753</v>
      </c>
      <c r="L134">
        <v>30171</v>
      </c>
    </row>
    <row r="135" spans="1:12" ht="12.75">
      <c r="A135" t="s">
        <v>848</v>
      </c>
      <c r="B135">
        <v>6</v>
      </c>
      <c r="C135">
        <v>139</v>
      </c>
      <c r="D135">
        <v>128</v>
      </c>
      <c r="E135">
        <v>130</v>
      </c>
      <c r="F135">
        <v>422</v>
      </c>
      <c r="G135">
        <v>192</v>
      </c>
      <c r="H135">
        <v>257</v>
      </c>
      <c r="I135">
        <v>257</v>
      </c>
      <c r="J135">
        <v>276</v>
      </c>
      <c r="K135">
        <v>752</v>
      </c>
      <c r="L135">
        <v>2553</v>
      </c>
    </row>
    <row r="136" spans="1:12" ht="12.75">
      <c r="A136" t="s">
        <v>849</v>
      </c>
      <c r="B136">
        <v>7</v>
      </c>
      <c r="C136">
        <v>2252</v>
      </c>
      <c r="D136">
        <v>787</v>
      </c>
      <c r="E136">
        <v>753</v>
      </c>
      <c r="F136">
        <v>6425</v>
      </c>
      <c r="G136">
        <v>2384</v>
      </c>
      <c r="H136">
        <v>4039</v>
      </c>
      <c r="I136">
        <v>2184</v>
      </c>
      <c r="J136">
        <v>3569</v>
      </c>
      <c r="K136">
        <v>16333</v>
      </c>
      <c r="L136">
        <v>38726</v>
      </c>
    </row>
    <row r="137" spans="1:12" ht="12.75">
      <c r="A137" t="s">
        <v>850</v>
      </c>
      <c r="B137">
        <v>8</v>
      </c>
      <c r="C137">
        <v>5022</v>
      </c>
      <c r="D137">
        <v>589</v>
      </c>
      <c r="E137">
        <v>893</v>
      </c>
      <c r="F137">
        <v>12032</v>
      </c>
      <c r="G137">
        <v>5627</v>
      </c>
      <c r="H137">
        <v>14889</v>
      </c>
      <c r="I137">
        <v>1740</v>
      </c>
      <c r="J137">
        <v>10903</v>
      </c>
      <c r="K137">
        <v>65928</v>
      </c>
      <c r="L137">
        <v>117623</v>
      </c>
    </row>
    <row r="138" spans="1:12" ht="12.75">
      <c r="A138" t="s">
        <v>851</v>
      </c>
      <c r="B138">
        <v>9</v>
      </c>
      <c r="C138">
        <v>55</v>
      </c>
      <c r="D138">
        <v>45</v>
      </c>
      <c r="E138">
        <v>14</v>
      </c>
      <c r="F138">
        <v>87</v>
      </c>
      <c r="G138">
        <v>35</v>
      </c>
      <c r="H138">
        <v>86</v>
      </c>
      <c r="I138">
        <v>31</v>
      </c>
      <c r="J138">
        <v>73</v>
      </c>
      <c r="K138">
        <v>346</v>
      </c>
      <c r="L138">
        <v>772</v>
      </c>
    </row>
    <row r="139" spans="1:12" ht="12.75">
      <c r="A139" t="s">
        <v>852</v>
      </c>
      <c r="B139">
        <v>10</v>
      </c>
      <c r="C139">
        <v>16565</v>
      </c>
      <c r="D139">
        <v>2270</v>
      </c>
      <c r="E139">
        <v>7937</v>
      </c>
      <c r="F139">
        <v>42585</v>
      </c>
      <c r="G139">
        <v>21537</v>
      </c>
      <c r="H139">
        <v>33070</v>
      </c>
      <c r="I139">
        <v>19318</v>
      </c>
      <c r="J139">
        <v>23797</v>
      </c>
      <c r="K139">
        <v>116024</v>
      </c>
      <c r="L139">
        <v>283103</v>
      </c>
    </row>
    <row r="140" spans="1:12" ht="12.75">
      <c r="A140" t="s">
        <v>236</v>
      </c>
      <c r="B140">
        <v>99</v>
      </c>
      <c r="C140">
        <v>83853</v>
      </c>
      <c r="D140">
        <v>8811</v>
      </c>
      <c r="E140">
        <v>183899</v>
      </c>
      <c r="F140">
        <v>249129</v>
      </c>
      <c r="G140">
        <v>97428</v>
      </c>
      <c r="H140">
        <v>321397</v>
      </c>
      <c r="I140">
        <v>586801</v>
      </c>
      <c r="J140">
        <v>124116</v>
      </c>
      <c r="K140">
        <v>790433</v>
      </c>
      <c r="L140">
        <v>2445867</v>
      </c>
    </row>
    <row r="142" ht="12.75">
      <c r="A142" t="s">
        <v>143</v>
      </c>
    </row>
    <row r="143" ht="12.75">
      <c r="A143" t="s">
        <v>144</v>
      </c>
    </row>
    <row r="145" ht="12.75">
      <c r="A145" t="s">
        <v>631</v>
      </c>
    </row>
    <row r="146" spans="1:11" ht="12.75">
      <c r="A146" t="s">
        <v>35</v>
      </c>
      <c r="B146" t="s">
        <v>181</v>
      </c>
      <c r="C146" t="s">
        <v>182</v>
      </c>
      <c r="D146" t="s">
        <v>183</v>
      </c>
      <c r="E146" t="s">
        <v>184</v>
      </c>
      <c r="F146" t="s">
        <v>185</v>
      </c>
      <c r="G146" t="s">
        <v>186</v>
      </c>
      <c r="H146" t="s">
        <v>188</v>
      </c>
      <c r="I146" t="s">
        <v>189</v>
      </c>
      <c r="J146" t="s">
        <v>190</v>
      </c>
      <c r="K146" t="s">
        <v>622</v>
      </c>
    </row>
    <row r="147" spans="1:11" ht="12.75">
      <c r="A147" t="s">
        <v>623</v>
      </c>
      <c r="B147">
        <v>1</v>
      </c>
      <c r="C147">
        <v>0</v>
      </c>
      <c r="D147">
        <v>1</v>
      </c>
      <c r="E147">
        <v>11</v>
      </c>
      <c r="F147">
        <v>0</v>
      </c>
      <c r="G147">
        <v>2</v>
      </c>
      <c r="H147">
        <v>0</v>
      </c>
      <c r="I147">
        <v>0</v>
      </c>
      <c r="J147">
        <v>0</v>
      </c>
      <c r="K147">
        <v>11</v>
      </c>
    </row>
    <row r="148" spans="1:11" ht="12.75">
      <c r="A148" t="s">
        <v>624</v>
      </c>
      <c r="B148">
        <v>1</v>
      </c>
      <c r="C148">
        <v>0</v>
      </c>
      <c r="D148">
        <v>1</v>
      </c>
      <c r="E148">
        <v>2</v>
      </c>
      <c r="F148">
        <v>0</v>
      </c>
      <c r="G148">
        <v>0</v>
      </c>
      <c r="H148">
        <v>0</v>
      </c>
      <c r="I148">
        <v>0</v>
      </c>
      <c r="J148">
        <v>0</v>
      </c>
      <c r="K148">
        <v>2</v>
      </c>
    </row>
    <row r="149" spans="1:11" ht="12.75">
      <c r="A149" t="s">
        <v>625</v>
      </c>
      <c r="B149">
        <v>0</v>
      </c>
      <c r="C149">
        <v>0</v>
      </c>
      <c r="D149">
        <v>0</v>
      </c>
      <c r="E149">
        <v>0</v>
      </c>
      <c r="F149">
        <v>0</v>
      </c>
      <c r="G149">
        <v>0</v>
      </c>
      <c r="H149">
        <v>0</v>
      </c>
      <c r="I149">
        <v>0</v>
      </c>
      <c r="J149">
        <v>0</v>
      </c>
      <c r="K149">
        <v>0</v>
      </c>
    </row>
    <row r="150" spans="1:11" ht="12.75">
      <c r="A150" t="s">
        <v>773</v>
      </c>
      <c r="B150">
        <v>4</v>
      </c>
      <c r="C150">
        <v>0</v>
      </c>
      <c r="D150">
        <v>0</v>
      </c>
      <c r="E150">
        <v>5</v>
      </c>
      <c r="F150">
        <v>0</v>
      </c>
      <c r="G150">
        <v>0</v>
      </c>
      <c r="H150">
        <v>0</v>
      </c>
      <c r="I150">
        <v>0</v>
      </c>
      <c r="J150">
        <v>0</v>
      </c>
      <c r="K150">
        <v>4</v>
      </c>
    </row>
    <row r="152" ht="12.75">
      <c r="A152" t="s">
        <v>626</v>
      </c>
    </row>
    <row r="153" ht="12.75">
      <c r="A153" t="s">
        <v>25</v>
      </c>
    </row>
    <row r="154" ht="12.75">
      <c r="A154" t="s">
        <v>627</v>
      </c>
    </row>
    <row r="156" ht="12.75">
      <c r="A156" t="s">
        <v>632</v>
      </c>
    </row>
    <row r="157" spans="1:11" ht="12.75">
      <c r="A157" t="s">
        <v>35</v>
      </c>
      <c r="B157" t="s">
        <v>181</v>
      </c>
      <c r="C157" t="s">
        <v>182</v>
      </c>
      <c r="D157" t="s">
        <v>183</v>
      </c>
      <c r="E157" t="s">
        <v>184</v>
      </c>
      <c r="F157" t="s">
        <v>185</v>
      </c>
      <c r="G157" t="s">
        <v>186</v>
      </c>
      <c r="H157" t="s">
        <v>188</v>
      </c>
      <c r="I157" t="s">
        <v>189</v>
      </c>
      <c r="J157" t="s">
        <v>190</v>
      </c>
      <c r="K157" t="s">
        <v>628</v>
      </c>
    </row>
    <row r="158" spans="1:11" ht="12.75">
      <c r="A158" t="s">
        <v>623</v>
      </c>
      <c r="B158">
        <v>22</v>
      </c>
      <c r="C158">
        <v>0</v>
      </c>
      <c r="D158">
        <v>1</v>
      </c>
      <c r="E158">
        <v>155</v>
      </c>
      <c r="F158">
        <v>4</v>
      </c>
      <c r="G158">
        <v>4</v>
      </c>
      <c r="H158">
        <v>0</v>
      </c>
      <c r="I158">
        <v>0</v>
      </c>
      <c r="J158">
        <v>0</v>
      </c>
      <c r="K158">
        <v>155</v>
      </c>
    </row>
    <row r="159" spans="1:11" ht="12.75">
      <c r="A159" t="s">
        <v>624</v>
      </c>
      <c r="B159">
        <v>20</v>
      </c>
      <c r="C159">
        <v>0</v>
      </c>
      <c r="D159">
        <v>14</v>
      </c>
      <c r="E159">
        <v>53</v>
      </c>
      <c r="F159">
        <v>0</v>
      </c>
      <c r="G159">
        <v>0</v>
      </c>
      <c r="H159">
        <v>0</v>
      </c>
      <c r="I159">
        <v>0</v>
      </c>
      <c r="J159">
        <v>0</v>
      </c>
      <c r="K159">
        <v>53</v>
      </c>
    </row>
    <row r="160" spans="1:11" ht="12.75">
      <c r="A160" t="s">
        <v>625</v>
      </c>
      <c r="B160">
        <v>0</v>
      </c>
      <c r="C160">
        <v>0</v>
      </c>
      <c r="D160">
        <v>0</v>
      </c>
      <c r="E160">
        <v>0</v>
      </c>
      <c r="F160">
        <v>1</v>
      </c>
      <c r="G160">
        <v>0</v>
      </c>
      <c r="H160">
        <v>0</v>
      </c>
      <c r="I160">
        <v>0</v>
      </c>
      <c r="J160">
        <v>0</v>
      </c>
      <c r="K160">
        <v>1</v>
      </c>
    </row>
    <row r="161" spans="1:11" ht="12.75">
      <c r="A161" t="s">
        <v>773</v>
      </c>
      <c r="B161">
        <v>18</v>
      </c>
      <c r="C161">
        <v>0</v>
      </c>
      <c r="D161">
        <v>0</v>
      </c>
      <c r="E161">
        <v>32</v>
      </c>
      <c r="F161">
        <v>0</v>
      </c>
      <c r="G161">
        <v>0</v>
      </c>
      <c r="H161">
        <v>0</v>
      </c>
      <c r="I161">
        <v>0</v>
      </c>
      <c r="J161">
        <v>0</v>
      </c>
      <c r="K161">
        <v>32</v>
      </c>
    </row>
    <row r="163" ht="12.75">
      <c r="A163" t="s">
        <v>629</v>
      </c>
    </row>
    <row r="164" ht="12.75">
      <c r="A164" t="s">
        <v>25</v>
      </c>
    </row>
    <row r="165" ht="12.75">
      <c r="A165" t="s">
        <v>630</v>
      </c>
    </row>
    <row r="167" ht="12.75">
      <c r="A167" t="s">
        <v>633</v>
      </c>
    </row>
    <row r="168" spans="1:11" ht="12.75">
      <c r="A168" t="s">
        <v>35</v>
      </c>
      <c r="B168" t="s">
        <v>181</v>
      </c>
      <c r="C168" t="s">
        <v>182</v>
      </c>
      <c r="D168" t="s">
        <v>183</v>
      </c>
      <c r="E168" t="s">
        <v>184</v>
      </c>
      <c r="F168" t="s">
        <v>185</v>
      </c>
      <c r="G168" t="s">
        <v>186</v>
      </c>
      <c r="H168" t="s">
        <v>188</v>
      </c>
      <c r="I168" t="s">
        <v>189</v>
      </c>
      <c r="J168" t="s">
        <v>190</v>
      </c>
      <c r="K168" t="s">
        <v>634</v>
      </c>
    </row>
    <row r="169" spans="1:11" ht="12.75">
      <c r="A169" t="s">
        <v>623</v>
      </c>
      <c r="B169">
        <v>367</v>
      </c>
      <c r="C169">
        <v>192</v>
      </c>
      <c r="D169">
        <v>16</v>
      </c>
      <c r="E169">
        <v>1194948</v>
      </c>
      <c r="F169">
        <v>868</v>
      </c>
      <c r="G169">
        <v>117</v>
      </c>
      <c r="H169">
        <v>0</v>
      </c>
      <c r="I169">
        <v>904</v>
      </c>
      <c r="J169">
        <v>0</v>
      </c>
      <c r="K169">
        <v>1197412</v>
      </c>
    </row>
    <row r="170" spans="1:11" ht="12.75">
      <c r="A170" t="s">
        <v>624</v>
      </c>
      <c r="B170">
        <v>3678</v>
      </c>
      <c r="C170">
        <v>66</v>
      </c>
      <c r="D170">
        <v>815</v>
      </c>
      <c r="E170">
        <v>1734687</v>
      </c>
      <c r="F170">
        <v>0</v>
      </c>
      <c r="G170">
        <v>3871</v>
      </c>
      <c r="H170">
        <v>0</v>
      </c>
      <c r="I170">
        <v>0</v>
      </c>
      <c r="J170">
        <v>0</v>
      </c>
      <c r="K170">
        <v>1743117</v>
      </c>
    </row>
    <row r="171" spans="1:11" ht="12.75">
      <c r="A171" t="s">
        <v>625</v>
      </c>
      <c r="B171">
        <v>0</v>
      </c>
      <c r="C171">
        <v>0</v>
      </c>
      <c r="D171">
        <v>0</v>
      </c>
      <c r="E171">
        <v>0</v>
      </c>
      <c r="F171">
        <v>96</v>
      </c>
      <c r="G171">
        <v>0</v>
      </c>
      <c r="H171">
        <v>0</v>
      </c>
      <c r="I171">
        <v>0</v>
      </c>
      <c r="J171">
        <v>0</v>
      </c>
      <c r="K171">
        <v>96</v>
      </c>
    </row>
    <row r="172" spans="1:11" ht="12.75">
      <c r="A172" t="s">
        <v>773</v>
      </c>
      <c r="B172">
        <v>337</v>
      </c>
      <c r="C172">
        <v>0</v>
      </c>
      <c r="D172">
        <v>0</v>
      </c>
      <c r="E172">
        <v>111</v>
      </c>
      <c r="F172">
        <v>0</v>
      </c>
      <c r="G172">
        <v>0</v>
      </c>
      <c r="H172">
        <v>0</v>
      </c>
      <c r="I172">
        <v>0</v>
      </c>
      <c r="J172">
        <v>0</v>
      </c>
      <c r="K172">
        <v>448</v>
      </c>
    </row>
    <row r="174" ht="12.75">
      <c r="A174" t="s">
        <v>635</v>
      </c>
    </row>
    <row r="175" ht="12.75">
      <c r="A175" t="s">
        <v>33</v>
      </c>
    </row>
    <row r="176" ht="12.75">
      <c r="A176" t="s">
        <v>636</v>
      </c>
    </row>
    <row r="178" ht="12.75">
      <c r="A178" t="s">
        <v>200</v>
      </c>
    </row>
    <row r="179" spans="1:12" ht="12.75">
      <c r="A179" t="s">
        <v>814</v>
      </c>
      <c r="B179" t="s">
        <v>815</v>
      </c>
      <c r="C179" t="s">
        <v>181</v>
      </c>
      <c r="D179" t="s">
        <v>182</v>
      </c>
      <c r="E179" t="s">
        <v>183</v>
      </c>
      <c r="F179" t="s">
        <v>184</v>
      </c>
      <c r="G179" t="s">
        <v>185</v>
      </c>
      <c r="H179" t="s">
        <v>186</v>
      </c>
      <c r="I179" t="s">
        <v>188</v>
      </c>
      <c r="J179" t="s">
        <v>189</v>
      </c>
      <c r="K179" t="s">
        <v>190</v>
      </c>
      <c r="L179" t="s">
        <v>816</v>
      </c>
    </row>
    <row r="180" spans="1:12" ht="12.75">
      <c r="A180" t="s">
        <v>843</v>
      </c>
      <c r="B180">
        <v>0</v>
      </c>
      <c r="C180">
        <v>536</v>
      </c>
      <c r="D180">
        <v>0</v>
      </c>
      <c r="E180">
        <v>486</v>
      </c>
      <c r="F180">
        <v>9705</v>
      </c>
      <c r="G180">
        <v>10912</v>
      </c>
      <c r="H180">
        <v>643</v>
      </c>
      <c r="I180">
        <v>152</v>
      </c>
      <c r="J180">
        <v>299</v>
      </c>
      <c r="K180">
        <v>3181</v>
      </c>
      <c r="L180">
        <v>25914</v>
      </c>
    </row>
    <row r="181" spans="1:12" ht="12.75">
      <c r="A181" t="s">
        <v>844</v>
      </c>
      <c r="B181">
        <v>1</v>
      </c>
      <c r="C181">
        <v>126</v>
      </c>
      <c r="D181">
        <v>0</v>
      </c>
      <c r="E181">
        <v>108</v>
      </c>
      <c r="F181">
        <v>1125</v>
      </c>
      <c r="G181">
        <v>2453</v>
      </c>
      <c r="H181">
        <v>290</v>
      </c>
      <c r="I181">
        <v>122</v>
      </c>
      <c r="J181">
        <v>129</v>
      </c>
      <c r="K181">
        <v>296</v>
      </c>
      <c r="L181">
        <v>4649</v>
      </c>
    </row>
    <row r="182" spans="1:12" ht="12.75">
      <c r="A182" t="s">
        <v>845</v>
      </c>
      <c r="B182">
        <v>2</v>
      </c>
      <c r="C182">
        <v>401</v>
      </c>
      <c r="D182">
        <v>0</v>
      </c>
      <c r="E182">
        <v>111</v>
      </c>
      <c r="F182">
        <v>4893</v>
      </c>
      <c r="G182">
        <v>4832</v>
      </c>
      <c r="H182">
        <v>465</v>
      </c>
      <c r="I182">
        <v>343</v>
      </c>
      <c r="J182">
        <v>492</v>
      </c>
      <c r="K182">
        <v>2155</v>
      </c>
      <c r="L182">
        <v>13692</v>
      </c>
    </row>
    <row r="183" spans="1:12" ht="12.75">
      <c r="A183" t="s">
        <v>846</v>
      </c>
      <c r="B183">
        <v>3</v>
      </c>
      <c r="C183">
        <v>1242</v>
      </c>
      <c r="D183">
        <v>0</v>
      </c>
      <c r="E183">
        <v>137</v>
      </c>
      <c r="F183">
        <v>26904</v>
      </c>
      <c r="G183">
        <v>32127</v>
      </c>
      <c r="H183">
        <v>1466</v>
      </c>
      <c r="I183">
        <v>293</v>
      </c>
      <c r="J183">
        <v>1866</v>
      </c>
      <c r="K183">
        <v>7983</v>
      </c>
      <c r="L183">
        <v>72018</v>
      </c>
    </row>
    <row r="184" spans="1:12" ht="12.75">
      <c r="A184" t="s">
        <v>847</v>
      </c>
      <c r="B184">
        <v>4</v>
      </c>
      <c r="C184">
        <v>29</v>
      </c>
      <c r="D184">
        <v>0</v>
      </c>
      <c r="E184">
        <v>6</v>
      </c>
      <c r="F184">
        <v>574</v>
      </c>
      <c r="G184">
        <v>567</v>
      </c>
      <c r="H184">
        <v>31</v>
      </c>
      <c r="I184">
        <v>54</v>
      </c>
      <c r="J184">
        <v>47</v>
      </c>
      <c r="K184">
        <v>236</v>
      </c>
      <c r="L184">
        <v>1544</v>
      </c>
    </row>
    <row r="185" spans="1:12" ht="12.75">
      <c r="A185" t="s">
        <v>843</v>
      </c>
      <c r="B185">
        <v>5</v>
      </c>
      <c r="C185">
        <v>49</v>
      </c>
      <c r="D185">
        <v>0</v>
      </c>
      <c r="E185">
        <v>16</v>
      </c>
      <c r="F185">
        <v>1000</v>
      </c>
      <c r="G185">
        <v>844</v>
      </c>
      <c r="H185">
        <v>25</v>
      </c>
      <c r="I185">
        <v>9</v>
      </c>
      <c r="J185">
        <v>1187</v>
      </c>
      <c r="K185">
        <v>447</v>
      </c>
      <c r="L185">
        <v>3577</v>
      </c>
    </row>
    <row r="186" spans="1:12" ht="12.75">
      <c r="A186" t="s">
        <v>848</v>
      </c>
      <c r="B186">
        <v>6</v>
      </c>
      <c r="C186">
        <v>10</v>
      </c>
      <c r="D186">
        <v>0</v>
      </c>
      <c r="E186">
        <v>8</v>
      </c>
      <c r="F186">
        <v>170</v>
      </c>
      <c r="G186">
        <v>157</v>
      </c>
      <c r="H186">
        <v>23</v>
      </c>
      <c r="I186">
        <v>13</v>
      </c>
      <c r="J186">
        <v>25</v>
      </c>
      <c r="K186">
        <v>36</v>
      </c>
      <c r="L186">
        <v>442</v>
      </c>
    </row>
    <row r="187" spans="1:12" ht="12.75">
      <c r="A187" t="s">
        <v>849</v>
      </c>
      <c r="B187">
        <v>7</v>
      </c>
      <c r="C187">
        <v>194</v>
      </c>
      <c r="D187">
        <v>0</v>
      </c>
      <c r="E187">
        <v>52</v>
      </c>
      <c r="F187">
        <v>1993</v>
      </c>
      <c r="G187">
        <v>1902</v>
      </c>
      <c r="H187">
        <v>254</v>
      </c>
      <c r="I187">
        <v>149</v>
      </c>
      <c r="J187">
        <v>265</v>
      </c>
      <c r="K187">
        <v>390</v>
      </c>
      <c r="L187">
        <v>5199</v>
      </c>
    </row>
    <row r="188" spans="1:12" ht="12.75">
      <c r="A188" t="s">
        <v>850</v>
      </c>
      <c r="B188">
        <v>8</v>
      </c>
      <c r="C188">
        <v>138</v>
      </c>
      <c r="D188">
        <v>0</v>
      </c>
      <c r="E188">
        <v>19</v>
      </c>
      <c r="F188">
        <v>3653</v>
      </c>
      <c r="G188">
        <v>4122</v>
      </c>
      <c r="H188">
        <v>388</v>
      </c>
      <c r="I188">
        <v>41</v>
      </c>
      <c r="J188">
        <v>169</v>
      </c>
      <c r="K188">
        <v>576</v>
      </c>
      <c r="L188">
        <v>9106</v>
      </c>
    </row>
    <row r="189" spans="1:12" ht="12.75">
      <c r="A189" t="s">
        <v>851</v>
      </c>
      <c r="B189">
        <v>9</v>
      </c>
      <c r="C189">
        <v>1</v>
      </c>
      <c r="D189">
        <v>0</v>
      </c>
      <c r="E189">
        <v>0</v>
      </c>
      <c r="F189">
        <v>24</v>
      </c>
      <c r="G189">
        <v>24</v>
      </c>
      <c r="H189">
        <v>5</v>
      </c>
      <c r="I189">
        <v>0</v>
      </c>
      <c r="J189">
        <v>3</v>
      </c>
      <c r="K189">
        <v>7</v>
      </c>
      <c r="L189">
        <v>64</v>
      </c>
    </row>
    <row r="190" spans="1:12" ht="12.75">
      <c r="A190" t="s">
        <v>852</v>
      </c>
      <c r="B190">
        <v>10</v>
      </c>
      <c r="C190">
        <v>774</v>
      </c>
      <c r="D190">
        <v>0</v>
      </c>
      <c r="E190">
        <v>165</v>
      </c>
      <c r="F190">
        <v>15496</v>
      </c>
      <c r="G190">
        <v>17148</v>
      </c>
      <c r="H190">
        <v>1547</v>
      </c>
      <c r="I190">
        <v>290</v>
      </c>
      <c r="J190">
        <v>835</v>
      </c>
      <c r="K190">
        <v>1992</v>
      </c>
      <c r="L190">
        <v>38247</v>
      </c>
    </row>
    <row r="191" spans="1:12" ht="12.75">
      <c r="A191" t="s">
        <v>236</v>
      </c>
      <c r="B191">
        <v>99</v>
      </c>
      <c r="C191">
        <v>3500</v>
      </c>
      <c r="D191">
        <v>0</v>
      </c>
      <c r="E191">
        <v>1108</v>
      </c>
      <c r="F191">
        <v>65537</v>
      </c>
      <c r="G191">
        <v>75088</v>
      </c>
      <c r="H191">
        <v>5137</v>
      </c>
      <c r="I191">
        <v>1466</v>
      </c>
      <c r="J191">
        <v>5317</v>
      </c>
      <c r="K191">
        <v>17299</v>
      </c>
      <c r="L191">
        <v>174452</v>
      </c>
    </row>
    <row r="193" ht="12.75">
      <c r="A193" t="s">
        <v>195</v>
      </c>
    </row>
    <row r="194" ht="12.75">
      <c r="A194" t="s">
        <v>196</v>
      </c>
    </row>
    <row r="196" ht="12.75">
      <c r="A196" t="s">
        <v>197</v>
      </c>
    </row>
    <row r="197" spans="1:12" ht="12.75">
      <c r="A197" t="s">
        <v>814</v>
      </c>
      <c r="B197" t="s">
        <v>815</v>
      </c>
      <c r="C197" t="s">
        <v>181</v>
      </c>
      <c r="D197" t="s">
        <v>182</v>
      </c>
      <c r="E197" t="s">
        <v>183</v>
      </c>
      <c r="F197" t="s">
        <v>184</v>
      </c>
      <c r="G197" t="s">
        <v>185</v>
      </c>
      <c r="H197" t="s">
        <v>186</v>
      </c>
      <c r="I197" t="s">
        <v>188</v>
      </c>
      <c r="J197" t="s">
        <v>189</v>
      </c>
      <c r="K197" t="s">
        <v>190</v>
      </c>
      <c r="L197" t="s">
        <v>816</v>
      </c>
    </row>
    <row r="198" spans="1:12" ht="12.75">
      <c r="A198" t="s">
        <v>843</v>
      </c>
      <c r="B198">
        <v>0</v>
      </c>
      <c r="C198">
        <v>405</v>
      </c>
      <c r="D198">
        <v>0</v>
      </c>
      <c r="E198">
        <v>401</v>
      </c>
      <c r="F198">
        <v>7832</v>
      </c>
      <c r="G198">
        <v>9835</v>
      </c>
      <c r="H198">
        <v>440</v>
      </c>
      <c r="I198">
        <v>62</v>
      </c>
      <c r="J198">
        <v>242</v>
      </c>
      <c r="K198">
        <v>2680</v>
      </c>
      <c r="L198">
        <v>21897</v>
      </c>
    </row>
    <row r="199" spans="1:12" ht="12.75">
      <c r="A199" t="s">
        <v>844</v>
      </c>
      <c r="B199">
        <v>1</v>
      </c>
      <c r="C199">
        <v>37</v>
      </c>
      <c r="D199">
        <v>0</v>
      </c>
      <c r="E199">
        <v>20</v>
      </c>
      <c r="F199">
        <v>246</v>
      </c>
      <c r="G199">
        <v>884</v>
      </c>
      <c r="H199">
        <v>126</v>
      </c>
      <c r="I199">
        <v>68</v>
      </c>
      <c r="J199">
        <v>52</v>
      </c>
      <c r="K199">
        <v>73</v>
      </c>
      <c r="L199">
        <v>1506</v>
      </c>
    </row>
    <row r="200" spans="1:12" ht="12.75">
      <c r="A200" t="s">
        <v>845</v>
      </c>
      <c r="B200">
        <v>2</v>
      </c>
      <c r="C200">
        <v>199</v>
      </c>
      <c r="D200">
        <v>0</v>
      </c>
      <c r="E200">
        <v>36</v>
      </c>
      <c r="F200">
        <v>2142</v>
      </c>
      <c r="G200">
        <v>2440</v>
      </c>
      <c r="H200">
        <v>215</v>
      </c>
      <c r="I200">
        <v>226</v>
      </c>
      <c r="J200">
        <v>243</v>
      </c>
      <c r="K200">
        <v>1121</v>
      </c>
      <c r="L200">
        <v>6622</v>
      </c>
    </row>
    <row r="201" spans="1:12" ht="12.75">
      <c r="A201" t="s">
        <v>846</v>
      </c>
      <c r="B201">
        <v>3</v>
      </c>
      <c r="C201">
        <v>752</v>
      </c>
      <c r="D201">
        <v>0</v>
      </c>
      <c r="E201">
        <v>68</v>
      </c>
      <c r="F201">
        <v>18085</v>
      </c>
      <c r="G201">
        <v>26562</v>
      </c>
      <c r="H201">
        <v>821</v>
      </c>
      <c r="I201">
        <v>195</v>
      </c>
      <c r="J201">
        <v>1311</v>
      </c>
      <c r="K201">
        <v>5801</v>
      </c>
      <c r="L201">
        <v>53595</v>
      </c>
    </row>
    <row r="202" spans="1:12" ht="12.75">
      <c r="A202" t="s">
        <v>847</v>
      </c>
      <c r="B202">
        <v>4</v>
      </c>
      <c r="C202">
        <v>8</v>
      </c>
      <c r="D202">
        <v>0</v>
      </c>
      <c r="E202">
        <v>2</v>
      </c>
      <c r="F202">
        <v>167</v>
      </c>
      <c r="G202">
        <v>229</v>
      </c>
      <c r="H202">
        <v>22</v>
      </c>
      <c r="I202">
        <v>31</v>
      </c>
      <c r="J202">
        <v>26</v>
      </c>
      <c r="K202">
        <v>94</v>
      </c>
      <c r="L202">
        <v>579</v>
      </c>
    </row>
    <row r="203" spans="1:12" ht="12.75">
      <c r="A203" t="s">
        <v>843</v>
      </c>
      <c r="B203">
        <v>5</v>
      </c>
      <c r="C203">
        <v>9</v>
      </c>
      <c r="D203">
        <v>0</v>
      </c>
      <c r="E203">
        <v>4</v>
      </c>
      <c r="F203">
        <v>71</v>
      </c>
      <c r="G203">
        <v>136</v>
      </c>
      <c r="H203">
        <v>8</v>
      </c>
      <c r="I203">
        <v>4</v>
      </c>
      <c r="J203">
        <v>1085</v>
      </c>
      <c r="K203">
        <v>37</v>
      </c>
      <c r="L203">
        <v>1354</v>
      </c>
    </row>
    <row r="204" spans="1:12" ht="12.75">
      <c r="A204" t="s">
        <v>848</v>
      </c>
      <c r="B204">
        <v>6</v>
      </c>
      <c r="C204">
        <v>0</v>
      </c>
      <c r="D204">
        <v>0</v>
      </c>
      <c r="E204">
        <v>3</v>
      </c>
      <c r="F204">
        <v>43</v>
      </c>
      <c r="G204">
        <v>70</v>
      </c>
      <c r="H204">
        <v>16</v>
      </c>
      <c r="I204">
        <v>6</v>
      </c>
      <c r="J204">
        <v>10</v>
      </c>
      <c r="K204">
        <v>10</v>
      </c>
      <c r="L204">
        <v>158</v>
      </c>
    </row>
    <row r="205" spans="1:12" ht="12.75">
      <c r="A205" t="s">
        <v>849</v>
      </c>
      <c r="B205">
        <v>7</v>
      </c>
      <c r="C205">
        <v>73</v>
      </c>
      <c r="D205">
        <v>0</v>
      </c>
      <c r="E205">
        <v>27</v>
      </c>
      <c r="F205">
        <v>718</v>
      </c>
      <c r="G205">
        <v>818</v>
      </c>
      <c r="H205">
        <v>120</v>
      </c>
      <c r="I205">
        <v>86</v>
      </c>
      <c r="J205">
        <v>101</v>
      </c>
      <c r="K205">
        <v>149</v>
      </c>
      <c r="L205">
        <v>2092</v>
      </c>
    </row>
    <row r="206" spans="1:12" ht="12.75">
      <c r="A206" t="s">
        <v>850</v>
      </c>
      <c r="B206">
        <v>8</v>
      </c>
      <c r="C206">
        <v>75</v>
      </c>
      <c r="D206">
        <v>0</v>
      </c>
      <c r="E206">
        <v>15</v>
      </c>
      <c r="F206">
        <v>2369</v>
      </c>
      <c r="G206">
        <v>3292</v>
      </c>
      <c r="H206">
        <v>200</v>
      </c>
      <c r="I206">
        <v>28</v>
      </c>
      <c r="J206">
        <v>107</v>
      </c>
      <c r="K206">
        <v>417</v>
      </c>
      <c r="L206">
        <v>6503</v>
      </c>
    </row>
    <row r="207" spans="1:12" ht="12.75">
      <c r="A207" t="s">
        <v>851</v>
      </c>
      <c r="B207">
        <v>9</v>
      </c>
      <c r="C207">
        <v>1</v>
      </c>
      <c r="D207">
        <v>0</v>
      </c>
      <c r="E207">
        <v>0</v>
      </c>
      <c r="F207">
        <v>10</v>
      </c>
      <c r="G207">
        <v>20</v>
      </c>
      <c r="H207">
        <v>3</v>
      </c>
      <c r="I207">
        <v>0</v>
      </c>
      <c r="J207">
        <v>2</v>
      </c>
      <c r="K207">
        <v>6</v>
      </c>
      <c r="L207">
        <v>42</v>
      </c>
    </row>
    <row r="208" spans="1:12" ht="12.75">
      <c r="A208" t="s">
        <v>852</v>
      </c>
      <c r="B208">
        <v>10</v>
      </c>
      <c r="C208">
        <v>322</v>
      </c>
      <c r="D208">
        <v>0</v>
      </c>
      <c r="E208">
        <v>49</v>
      </c>
      <c r="F208">
        <v>9250</v>
      </c>
      <c r="G208">
        <v>11751</v>
      </c>
      <c r="H208">
        <v>794</v>
      </c>
      <c r="I208">
        <v>179</v>
      </c>
      <c r="J208">
        <v>392</v>
      </c>
      <c r="K208">
        <v>994</v>
      </c>
      <c r="L208">
        <v>23731</v>
      </c>
    </row>
    <row r="209" spans="1:12" ht="12.75">
      <c r="A209" t="s">
        <v>236</v>
      </c>
      <c r="B209">
        <v>99</v>
      </c>
      <c r="C209">
        <v>1881</v>
      </c>
      <c r="D209">
        <v>0</v>
      </c>
      <c r="E209">
        <v>625</v>
      </c>
      <c r="F209">
        <v>40933</v>
      </c>
      <c r="G209">
        <v>56037</v>
      </c>
      <c r="H209">
        <v>2765</v>
      </c>
      <c r="I209">
        <v>885</v>
      </c>
      <c r="J209">
        <v>3571</v>
      </c>
      <c r="K209">
        <v>11382</v>
      </c>
      <c r="L209">
        <v>118079</v>
      </c>
    </row>
    <row r="211" ht="12.75">
      <c r="A211" t="s">
        <v>198</v>
      </c>
    </row>
    <row r="212" ht="12.75">
      <c r="A212" t="s">
        <v>199</v>
      </c>
    </row>
    <row r="214" ht="12.75">
      <c r="A214" t="s">
        <v>42</v>
      </c>
    </row>
    <row r="215" spans="1:12" ht="12.75">
      <c r="A215" t="s">
        <v>814</v>
      </c>
      <c r="B215" t="s">
        <v>815</v>
      </c>
      <c r="C215" t="s">
        <v>181</v>
      </c>
      <c r="D215" t="s">
        <v>182</v>
      </c>
      <c r="E215" t="s">
        <v>183</v>
      </c>
      <c r="F215" t="s">
        <v>184</v>
      </c>
      <c r="G215" t="s">
        <v>185</v>
      </c>
      <c r="H215" t="s">
        <v>186</v>
      </c>
      <c r="I215" t="s">
        <v>188</v>
      </c>
      <c r="J215" t="s">
        <v>189</v>
      </c>
      <c r="K215" t="s">
        <v>190</v>
      </c>
      <c r="L215" t="s">
        <v>816</v>
      </c>
    </row>
    <row r="216" spans="1:12" ht="12.75">
      <c r="A216" t="s">
        <v>843</v>
      </c>
      <c r="B216">
        <v>0</v>
      </c>
      <c r="C216">
        <v>163</v>
      </c>
      <c r="D216">
        <v>0</v>
      </c>
      <c r="E216">
        <v>153</v>
      </c>
      <c r="F216">
        <v>2298</v>
      </c>
      <c r="G216">
        <v>2420</v>
      </c>
      <c r="H216">
        <v>252</v>
      </c>
      <c r="I216">
        <v>95</v>
      </c>
      <c r="J216">
        <v>90</v>
      </c>
      <c r="K216">
        <v>661</v>
      </c>
      <c r="L216">
        <v>6132</v>
      </c>
    </row>
    <row r="217" spans="1:12" ht="12.75">
      <c r="A217" t="s">
        <v>844</v>
      </c>
      <c r="B217">
        <v>1</v>
      </c>
      <c r="C217">
        <v>90</v>
      </c>
      <c r="D217">
        <v>0</v>
      </c>
      <c r="E217">
        <v>92</v>
      </c>
      <c r="F217">
        <v>915</v>
      </c>
      <c r="G217">
        <v>1762</v>
      </c>
      <c r="H217">
        <v>199</v>
      </c>
      <c r="I217">
        <v>63</v>
      </c>
      <c r="J217">
        <v>90</v>
      </c>
      <c r="K217">
        <v>228</v>
      </c>
      <c r="L217">
        <v>3439</v>
      </c>
    </row>
    <row r="218" spans="1:12" ht="12.75">
      <c r="A218" t="s">
        <v>845</v>
      </c>
      <c r="B218">
        <v>2</v>
      </c>
      <c r="C218">
        <v>212</v>
      </c>
      <c r="D218">
        <v>0</v>
      </c>
      <c r="E218">
        <v>82</v>
      </c>
      <c r="F218">
        <v>2913</v>
      </c>
      <c r="G218">
        <v>2763</v>
      </c>
      <c r="H218">
        <v>307</v>
      </c>
      <c r="I218">
        <v>148</v>
      </c>
      <c r="J218">
        <v>284</v>
      </c>
      <c r="K218">
        <v>1108</v>
      </c>
      <c r="L218">
        <v>7817</v>
      </c>
    </row>
    <row r="219" spans="1:12" ht="12.75">
      <c r="A219" t="s">
        <v>846</v>
      </c>
      <c r="B219">
        <v>3</v>
      </c>
      <c r="C219">
        <v>523</v>
      </c>
      <c r="D219">
        <v>0</v>
      </c>
      <c r="E219">
        <v>77</v>
      </c>
      <c r="F219">
        <v>9390</v>
      </c>
      <c r="G219">
        <v>7999</v>
      </c>
      <c r="H219">
        <v>750</v>
      </c>
      <c r="I219">
        <v>122</v>
      </c>
      <c r="J219">
        <v>1187</v>
      </c>
      <c r="K219">
        <v>2438</v>
      </c>
      <c r="L219">
        <v>22486</v>
      </c>
    </row>
    <row r="220" spans="1:12" ht="12.75">
      <c r="A220" t="s">
        <v>847</v>
      </c>
      <c r="B220">
        <v>4</v>
      </c>
      <c r="C220">
        <v>21</v>
      </c>
      <c r="D220">
        <v>0</v>
      </c>
      <c r="E220">
        <v>4</v>
      </c>
      <c r="F220">
        <v>428</v>
      </c>
      <c r="G220">
        <v>371</v>
      </c>
      <c r="H220">
        <v>12</v>
      </c>
      <c r="I220">
        <v>24</v>
      </c>
      <c r="J220">
        <v>23</v>
      </c>
      <c r="K220">
        <v>148</v>
      </c>
      <c r="L220">
        <v>1031</v>
      </c>
    </row>
    <row r="221" spans="1:12" ht="12.75">
      <c r="A221" t="s">
        <v>843</v>
      </c>
      <c r="B221">
        <v>5</v>
      </c>
      <c r="C221">
        <v>41</v>
      </c>
      <c r="D221">
        <v>0</v>
      </c>
      <c r="E221">
        <v>13</v>
      </c>
      <c r="F221">
        <v>932</v>
      </c>
      <c r="G221">
        <v>725</v>
      </c>
      <c r="H221">
        <v>17</v>
      </c>
      <c r="I221">
        <v>6</v>
      </c>
      <c r="J221">
        <v>282</v>
      </c>
      <c r="K221">
        <v>412</v>
      </c>
      <c r="L221">
        <v>2428</v>
      </c>
    </row>
    <row r="222" spans="1:12" ht="12.75">
      <c r="A222" t="s">
        <v>848</v>
      </c>
      <c r="B222">
        <v>6</v>
      </c>
      <c r="C222">
        <v>10</v>
      </c>
      <c r="D222">
        <v>0</v>
      </c>
      <c r="E222">
        <v>6</v>
      </c>
      <c r="F222">
        <v>136</v>
      </c>
      <c r="G222">
        <v>109</v>
      </c>
      <c r="H222">
        <v>11</v>
      </c>
      <c r="I222">
        <v>9</v>
      </c>
      <c r="J222">
        <v>16</v>
      </c>
      <c r="K222">
        <v>26</v>
      </c>
      <c r="L222">
        <v>323</v>
      </c>
    </row>
    <row r="223" spans="1:12" ht="12.75">
      <c r="A223" t="s">
        <v>849</v>
      </c>
      <c r="B223">
        <v>7</v>
      </c>
      <c r="C223">
        <v>127</v>
      </c>
      <c r="D223">
        <v>0</v>
      </c>
      <c r="E223">
        <v>31</v>
      </c>
      <c r="F223">
        <v>1371</v>
      </c>
      <c r="G223">
        <v>1286</v>
      </c>
      <c r="H223">
        <v>168</v>
      </c>
      <c r="I223">
        <v>76</v>
      </c>
      <c r="J223">
        <v>178</v>
      </c>
      <c r="K223">
        <v>254</v>
      </c>
      <c r="L223">
        <v>3491</v>
      </c>
    </row>
    <row r="224" spans="1:12" ht="12.75">
      <c r="A224" t="s">
        <v>850</v>
      </c>
      <c r="B224">
        <v>8</v>
      </c>
      <c r="C224">
        <v>67</v>
      </c>
      <c r="D224">
        <v>0</v>
      </c>
      <c r="E224">
        <v>7</v>
      </c>
      <c r="F224">
        <v>1349</v>
      </c>
      <c r="G224">
        <v>1058</v>
      </c>
      <c r="H224">
        <v>207</v>
      </c>
      <c r="I224">
        <v>17</v>
      </c>
      <c r="J224">
        <v>64</v>
      </c>
      <c r="K224">
        <v>175</v>
      </c>
      <c r="L224">
        <v>2944</v>
      </c>
    </row>
    <row r="225" spans="1:12" ht="12.75">
      <c r="A225" t="s">
        <v>851</v>
      </c>
      <c r="B225">
        <v>9</v>
      </c>
      <c r="C225">
        <v>0</v>
      </c>
      <c r="D225">
        <v>0</v>
      </c>
      <c r="E225">
        <v>0</v>
      </c>
      <c r="F225">
        <v>16</v>
      </c>
      <c r="G225">
        <v>12</v>
      </c>
      <c r="H225">
        <v>3</v>
      </c>
      <c r="I225">
        <v>0</v>
      </c>
      <c r="J225">
        <v>1</v>
      </c>
      <c r="K225">
        <v>1</v>
      </c>
      <c r="L225">
        <v>33</v>
      </c>
    </row>
    <row r="226" spans="1:12" ht="12.75">
      <c r="A226" t="s">
        <v>852</v>
      </c>
      <c r="B226">
        <v>10</v>
      </c>
      <c r="C226">
        <v>483</v>
      </c>
      <c r="D226">
        <v>0</v>
      </c>
      <c r="E226">
        <v>124</v>
      </c>
      <c r="F226">
        <v>6555</v>
      </c>
      <c r="G226">
        <v>6338</v>
      </c>
      <c r="H226">
        <v>822</v>
      </c>
      <c r="I226">
        <v>129</v>
      </c>
      <c r="J226">
        <v>477</v>
      </c>
      <c r="K226">
        <v>1032</v>
      </c>
      <c r="L226">
        <v>15960</v>
      </c>
    </row>
    <row r="227" spans="1:12" ht="12.75">
      <c r="A227" t="s">
        <v>236</v>
      </c>
      <c r="B227">
        <v>99</v>
      </c>
      <c r="C227">
        <v>1737</v>
      </c>
      <c r="D227">
        <v>0</v>
      </c>
      <c r="E227">
        <v>589</v>
      </c>
      <c r="F227">
        <v>26303</v>
      </c>
      <c r="G227">
        <v>24843</v>
      </c>
      <c r="H227">
        <v>2748</v>
      </c>
      <c r="I227">
        <v>689</v>
      </c>
      <c r="J227">
        <v>2692</v>
      </c>
      <c r="K227">
        <v>6483</v>
      </c>
      <c r="L227">
        <v>66084</v>
      </c>
    </row>
    <row r="229" ht="12.75">
      <c r="A229" t="s">
        <v>43</v>
      </c>
    </row>
    <row r="230" ht="12.75">
      <c r="A230" t="s">
        <v>44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6">
    <tabColor indexed="34"/>
  </sheetPr>
  <dimension ref="A1:M54"/>
  <sheetViews>
    <sheetView workbookViewId="0" topLeftCell="A1">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242</v>
      </c>
      <c r="B1" s="28" t="s">
        <v>243</v>
      </c>
      <c r="C1" s="28" t="s">
        <v>519</v>
      </c>
    </row>
    <row r="3" spans="1:9" ht="12.75">
      <c r="A3" s="28" t="s">
        <v>244</v>
      </c>
      <c r="B3" s="28" t="s">
        <v>245</v>
      </c>
      <c r="C3" s="28" t="s">
        <v>246</v>
      </c>
      <c r="D3" s="28" t="s">
        <v>247</v>
      </c>
      <c r="E3" s="28" t="s">
        <v>248</v>
      </c>
      <c r="F3" s="28" t="s">
        <v>249</v>
      </c>
      <c r="G3" s="28" t="s">
        <v>250</v>
      </c>
      <c r="H3" s="28" t="s">
        <v>251</v>
      </c>
      <c r="I3" s="28" t="s">
        <v>512</v>
      </c>
    </row>
    <row r="4" spans="1:5" ht="12.75">
      <c r="A4" s="28" t="s">
        <v>184</v>
      </c>
      <c r="B4" s="28" t="s">
        <v>182</v>
      </c>
      <c r="C4" s="28" t="s">
        <v>252</v>
      </c>
      <c r="D4" s="28" t="s">
        <v>188</v>
      </c>
      <c r="E4" s="28" t="s">
        <v>192</v>
      </c>
    </row>
    <row r="5" ht="12.75">
      <c r="A5" s="28" t="s">
        <v>253</v>
      </c>
    </row>
    <row r="6" spans="1:5" ht="12.75">
      <c r="A6" s="28">
        <v>15043897</v>
      </c>
      <c r="B6" s="28">
        <v>16481059</v>
      </c>
      <c r="C6" s="28">
        <v>15332991</v>
      </c>
      <c r="D6" s="28">
        <v>251766</v>
      </c>
      <c r="E6" s="28">
        <v>47109713</v>
      </c>
    </row>
    <row r="8" spans="1:9" ht="12.75">
      <c r="A8" s="28" t="s">
        <v>254</v>
      </c>
      <c r="B8" s="28" t="s">
        <v>245</v>
      </c>
      <c r="C8" s="28" t="s">
        <v>246</v>
      </c>
      <c r="D8" s="28" t="s">
        <v>247</v>
      </c>
      <c r="E8" s="28" t="s">
        <v>248</v>
      </c>
      <c r="F8" s="28" t="s">
        <v>249</v>
      </c>
      <c r="G8" s="28" t="s">
        <v>250</v>
      </c>
      <c r="H8" s="28" t="s">
        <v>251</v>
      </c>
      <c r="I8" s="28" t="s">
        <v>512</v>
      </c>
    </row>
    <row r="9" spans="1:5" ht="12.75">
      <c r="A9" s="28" t="s">
        <v>184</v>
      </c>
      <c r="B9" s="28" t="s">
        <v>182</v>
      </c>
      <c r="C9" s="28" t="s">
        <v>252</v>
      </c>
      <c r="D9" s="28" t="s">
        <v>188</v>
      </c>
      <c r="E9" s="28" t="s">
        <v>192</v>
      </c>
    </row>
    <row r="10" ht="12.75">
      <c r="A10" s="28" t="s">
        <v>255</v>
      </c>
    </row>
    <row r="11" spans="1:5" ht="12.75">
      <c r="A11" s="28">
        <v>128418</v>
      </c>
      <c r="B11" s="28">
        <v>155967</v>
      </c>
      <c r="C11" s="28">
        <v>135507</v>
      </c>
      <c r="D11" s="28">
        <v>20877</v>
      </c>
      <c r="E11" s="28">
        <v>440769</v>
      </c>
    </row>
    <row r="14" spans="1:6" ht="12.75">
      <c r="A14" s="28" t="s">
        <v>256</v>
      </c>
      <c r="B14" s="28" t="s">
        <v>257</v>
      </c>
      <c r="C14" s="28" t="s">
        <v>248</v>
      </c>
      <c r="D14" s="28" t="s">
        <v>250</v>
      </c>
      <c r="E14" s="28" t="s">
        <v>258</v>
      </c>
      <c r="F14" s="28" t="s">
        <v>259</v>
      </c>
    </row>
    <row r="15" spans="1:7" ht="12.75">
      <c r="A15" s="28" t="s">
        <v>260</v>
      </c>
      <c r="B15" s="28" t="s">
        <v>261</v>
      </c>
      <c r="C15" s="28" t="s">
        <v>184</v>
      </c>
      <c r="D15" s="28" t="s">
        <v>182</v>
      </c>
      <c r="E15" s="28" t="s">
        <v>252</v>
      </c>
      <c r="F15" s="28" t="s">
        <v>188</v>
      </c>
      <c r="G15" s="28" t="s">
        <v>192</v>
      </c>
    </row>
    <row r="16" ht="12.75">
      <c r="A16" s="28" t="s">
        <v>262</v>
      </c>
    </row>
    <row r="17" spans="1:7" s="32" customFormat="1" ht="12.75">
      <c r="A17" s="31">
        <v>37530</v>
      </c>
      <c r="B17" s="31">
        <v>37894</v>
      </c>
      <c r="C17" s="32">
        <v>2418</v>
      </c>
      <c r="D17" s="32">
        <v>4463</v>
      </c>
      <c r="E17" s="32">
        <v>386</v>
      </c>
      <c r="F17" s="32">
        <v>287</v>
      </c>
      <c r="G17" s="32">
        <v>7554</v>
      </c>
    </row>
    <row r="20" spans="1:5" ht="12.75">
      <c r="A20" s="28" t="s">
        <v>263</v>
      </c>
      <c r="D20" s="28" t="s">
        <v>258</v>
      </c>
      <c r="E20" s="28" t="s">
        <v>259</v>
      </c>
    </row>
    <row r="21" spans="1:7" ht="12.75">
      <c r="A21" s="28" t="s">
        <v>260</v>
      </c>
      <c r="B21" s="28" t="s">
        <v>261</v>
      </c>
      <c r="C21" s="28" t="s">
        <v>184</v>
      </c>
      <c r="D21" s="28" t="s">
        <v>182</v>
      </c>
      <c r="E21" s="28" t="s">
        <v>252</v>
      </c>
      <c r="F21" s="28" t="s">
        <v>188</v>
      </c>
      <c r="G21" s="28" t="s">
        <v>192</v>
      </c>
    </row>
    <row r="22" ht="12.75">
      <c r="A22" s="28" t="s">
        <v>264</v>
      </c>
    </row>
    <row r="23" spans="1:7" ht="12.75">
      <c r="A23" s="29">
        <v>36800</v>
      </c>
      <c r="B23" s="29">
        <v>37164</v>
      </c>
      <c r="C23" s="28">
        <v>837</v>
      </c>
      <c r="D23" s="28">
        <v>2910</v>
      </c>
      <c r="E23" s="28">
        <v>285</v>
      </c>
      <c r="F23" s="28">
        <v>94</v>
      </c>
      <c r="G23" s="28">
        <v>4126</v>
      </c>
    </row>
    <row r="26" spans="1:4" ht="12.75">
      <c r="A26" s="28" t="s">
        <v>265</v>
      </c>
      <c r="B26" s="28" t="s">
        <v>266</v>
      </c>
      <c r="C26" s="28" t="s">
        <v>258</v>
      </c>
      <c r="D26" s="28" t="s">
        <v>259</v>
      </c>
    </row>
    <row r="27" spans="1:3" ht="12.75">
      <c r="A27" s="28" t="s">
        <v>267</v>
      </c>
      <c r="B27" s="28" t="s">
        <v>265</v>
      </c>
      <c r="C27" s="28" t="s">
        <v>268</v>
      </c>
    </row>
    <row r="28" spans="2:11" ht="12.75">
      <c r="B28" s="28">
        <v>2</v>
      </c>
      <c r="C28" s="28" t="s">
        <v>269</v>
      </c>
      <c r="D28" s="28" t="s">
        <v>270</v>
      </c>
      <c r="E28" s="28" t="s">
        <v>271</v>
      </c>
      <c r="F28" s="28" t="s">
        <v>272</v>
      </c>
      <c r="G28" s="28" t="s">
        <v>273</v>
      </c>
      <c r="H28" s="28" t="s">
        <v>274</v>
      </c>
      <c r="I28" s="28" t="s">
        <v>275</v>
      </c>
      <c r="J28" s="28" t="s">
        <v>276</v>
      </c>
      <c r="K28" s="28" t="s">
        <v>277</v>
      </c>
    </row>
    <row r="29" spans="2:11" ht="12.75">
      <c r="B29" s="28">
        <v>2</v>
      </c>
      <c r="C29" s="28" t="s">
        <v>269</v>
      </c>
      <c r="D29" s="28" t="s">
        <v>270</v>
      </c>
      <c r="E29" s="28" t="s">
        <v>271</v>
      </c>
      <c r="F29" s="28" t="s">
        <v>276</v>
      </c>
      <c r="G29" s="28" t="s">
        <v>273</v>
      </c>
      <c r="H29" s="28" t="s">
        <v>274</v>
      </c>
      <c r="I29" s="28" t="s">
        <v>275</v>
      </c>
      <c r="J29" s="28" t="s">
        <v>276</v>
      </c>
      <c r="K29" s="28" t="s">
        <v>278</v>
      </c>
    </row>
    <row r="30" spans="2:13" ht="12.75">
      <c r="B30" s="28">
        <v>1</v>
      </c>
      <c r="C30" s="28" t="s">
        <v>279</v>
      </c>
      <c r="D30" s="28" t="s">
        <v>280</v>
      </c>
      <c r="E30" s="28" t="s">
        <v>281</v>
      </c>
      <c r="F30" s="28" t="s">
        <v>270</v>
      </c>
      <c r="G30" s="28" t="s">
        <v>271</v>
      </c>
      <c r="H30" s="28" t="s">
        <v>272</v>
      </c>
      <c r="I30" s="28" t="s">
        <v>273</v>
      </c>
      <c r="J30" s="28" t="s">
        <v>274</v>
      </c>
      <c r="K30" s="28" t="s">
        <v>275</v>
      </c>
      <c r="L30" s="28" t="s">
        <v>276</v>
      </c>
      <c r="M30" s="28">
        <v>1</v>
      </c>
    </row>
    <row r="31" spans="2:13" ht="12.75">
      <c r="B31" s="28">
        <v>1</v>
      </c>
      <c r="C31" s="28" t="s">
        <v>279</v>
      </c>
      <c r="D31" s="28" t="s">
        <v>280</v>
      </c>
      <c r="E31" s="28" t="s">
        <v>281</v>
      </c>
      <c r="F31" s="28" t="s">
        <v>270</v>
      </c>
      <c r="G31" s="28" t="s">
        <v>271</v>
      </c>
      <c r="H31" s="28" t="s">
        <v>276</v>
      </c>
      <c r="I31" s="28" t="s">
        <v>273</v>
      </c>
      <c r="J31" s="28" t="s">
        <v>274</v>
      </c>
      <c r="K31" s="28" t="s">
        <v>275</v>
      </c>
      <c r="L31" s="28" t="s">
        <v>276</v>
      </c>
      <c r="M31" s="28">
        <v>0</v>
      </c>
    </row>
    <row r="32" ht="12.75">
      <c r="A32" s="28" t="s">
        <v>282</v>
      </c>
    </row>
    <row r="33" spans="1:7" ht="12.75">
      <c r="A33" s="28" t="s">
        <v>260</v>
      </c>
      <c r="B33" s="28" t="s">
        <v>261</v>
      </c>
      <c r="C33" s="28" t="s">
        <v>184</v>
      </c>
      <c r="D33" s="28" t="s">
        <v>182</v>
      </c>
      <c r="E33" s="28" t="s">
        <v>252</v>
      </c>
      <c r="F33" s="28" t="s">
        <v>188</v>
      </c>
      <c r="G33" s="28" t="s">
        <v>192</v>
      </c>
    </row>
    <row r="34" spans="1:3" ht="12.75">
      <c r="A34" s="28" t="s">
        <v>283</v>
      </c>
      <c r="B34" s="28" t="s">
        <v>283</v>
      </c>
      <c r="C34" s="28" t="s">
        <v>284</v>
      </c>
    </row>
    <row r="35" spans="1:7" ht="12.75">
      <c r="A35" s="29">
        <v>36800</v>
      </c>
      <c r="B35" s="29">
        <v>37164</v>
      </c>
      <c r="C35" s="28">
        <v>709</v>
      </c>
      <c r="D35" s="28">
        <v>1672</v>
      </c>
      <c r="E35" s="28">
        <v>231</v>
      </c>
      <c r="F35" s="28">
        <v>82</v>
      </c>
      <c r="G35" s="28">
        <v>2694</v>
      </c>
    </row>
    <row r="38" spans="1:6" ht="12.75">
      <c r="A38" s="28" t="s">
        <v>285</v>
      </c>
      <c r="B38" s="28" t="s">
        <v>286</v>
      </c>
      <c r="C38" s="28" t="s">
        <v>287</v>
      </c>
      <c r="D38" s="28" t="s">
        <v>288</v>
      </c>
      <c r="E38" s="28" t="s">
        <v>258</v>
      </c>
      <c r="F38" s="28" t="s">
        <v>520</v>
      </c>
    </row>
    <row r="39" spans="1:4" ht="12.75">
      <c r="A39" s="28" t="s">
        <v>184</v>
      </c>
      <c r="B39" s="28" t="s">
        <v>182</v>
      </c>
      <c r="C39" s="28" t="s">
        <v>252</v>
      </c>
      <c r="D39" s="28" t="s">
        <v>188</v>
      </c>
    </row>
    <row r="40" spans="1:2" ht="12.75">
      <c r="A40" s="28" t="s">
        <v>289</v>
      </c>
      <c r="B40" s="28" t="s">
        <v>290</v>
      </c>
    </row>
    <row r="41" spans="1:5" ht="12.75">
      <c r="A41" s="28">
        <v>16506</v>
      </c>
      <c r="B41" s="28">
        <v>29706</v>
      </c>
      <c r="C41" s="28">
        <v>20959</v>
      </c>
      <c r="D41" s="28">
        <v>473</v>
      </c>
      <c r="E41" s="28">
        <v>67644</v>
      </c>
    </row>
    <row r="44" spans="1:7" ht="12.75">
      <c r="A44" s="28" t="s">
        <v>244</v>
      </c>
      <c r="B44" s="28" t="s">
        <v>245</v>
      </c>
      <c r="C44" s="28" t="s">
        <v>513</v>
      </c>
      <c r="D44" s="28" t="s">
        <v>514</v>
      </c>
      <c r="E44" s="28" t="s">
        <v>515</v>
      </c>
      <c r="F44" s="28" t="s">
        <v>250</v>
      </c>
      <c r="G44" s="28" t="s">
        <v>516</v>
      </c>
    </row>
    <row r="45" spans="1:5" ht="12.75">
      <c r="A45" s="28" t="s">
        <v>184</v>
      </c>
      <c r="B45" s="28" t="s">
        <v>182</v>
      </c>
      <c r="C45" s="28" t="s">
        <v>252</v>
      </c>
      <c r="D45" s="28" t="s">
        <v>188</v>
      </c>
      <c r="E45" s="28" t="s">
        <v>192</v>
      </c>
    </row>
    <row r="46" ht="12.75">
      <c r="A46" s="28" t="s">
        <v>253</v>
      </c>
    </row>
    <row r="47" spans="1:5" ht="12.75">
      <c r="A47" s="28">
        <v>207654224</v>
      </c>
      <c r="B47" s="28">
        <v>30082168</v>
      </c>
      <c r="C47" s="28">
        <v>86811055</v>
      </c>
      <c r="D47" s="28">
        <v>253935</v>
      </c>
      <c r="E47" s="28">
        <v>324801382</v>
      </c>
    </row>
    <row r="49" spans="1:6" ht="12.75">
      <c r="A49" s="28" t="s">
        <v>254</v>
      </c>
      <c r="B49" s="28" t="s">
        <v>245</v>
      </c>
      <c r="C49" s="28" t="s">
        <v>513</v>
      </c>
      <c r="D49" s="28" t="s">
        <v>514</v>
      </c>
      <c r="E49" s="28" t="s">
        <v>515</v>
      </c>
      <c r="F49" s="28" t="s">
        <v>250</v>
      </c>
    </row>
    <row r="50" spans="1:5" ht="12.75">
      <c r="A50" s="28" t="s">
        <v>184</v>
      </c>
      <c r="B50" s="28" t="s">
        <v>182</v>
      </c>
      <c r="C50" s="28" t="s">
        <v>252</v>
      </c>
      <c r="D50" s="28" t="s">
        <v>188</v>
      </c>
      <c r="E50" s="28" t="s">
        <v>192</v>
      </c>
    </row>
    <row r="51" ht="12.75">
      <c r="A51" s="28" t="s">
        <v>253</v>
      </c>
    </row>
    <row r="52" spans="1:5" ht="12.75">
      <c r="A52" s="28">
        <v>1953252</v>
      </c>
      <c r="B52" s="28">
        <v>285487</v>
      </c>
      <c r="C52" s="28">
        <v>1141358</v>
      </c>
      <c r="D52" s="28">
        <v>21588</v>
      </c>
      <c r="E52" s="28">
        <v>3401685</v>
      </c>
    </row>
    <row r="54" ht="12.75">
      <c r="A54" s="30" t="s">
        <v>518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12"/>
  <sheetViews>
    <sheetView workbookViewId="0" topLeftCell="A59">
      <selection activeCell="A71" sqref="A71"/>
    </sheetView>
  </sheetViews>
  <sheetFormatPr defaultColWidth="9.140625" defaultRowHeight="12.75"/>
  <cols>
    <col min="1" max="1" width="126.7109375" style="134" customWidth="1"/>
  </cols>
  <sheetData>
    <row r="1" ht="15.75">
      <c r="A1" s="135" t="s">
        <v>599</v>
      </c>
    </row>
    <row r="3" ht="15.75">
      <c r="A3" s="135" t="s">
        <v>600</v>
      </c>
    </row>
    <row r="4" ht="15.75">
      <c r="A4" s="136"/>
    </row>
    <row r="5" ht="63">
      <c r="A5" s="136" t="s">
        <v>13</v>
      </c>
    </row>
    <row r="6" ht="15.75">
      <c r="A6" s="136" t="s">
        <v>323</v>
      </c>
    </row>
    <row r="7" ht="63">
      <c r="A7" s="136" t="s">
        <v>118</v>
      </c>
    </row>
    <row r="8" ht="15.75">
      <c r="A8" s="136"/>
    </row>
    <row r="9" ht="31.5">
      <c r="A9" s="136" t="s">
        <v>601</v>
      </c>
    </row>
    <row r="10" ht="15.75">
      <c r="A10" s="136"/>
    </row>
    <row r="11" ht="31.5">
      <c r="A11" s="136" t="s">
        <v>16</v>
      </c>
    </row>
    <row r="12" ht="15.75">
      <c r="A12" s="136"/>
    </row>
    <row r="13" ht="15.75">
      <c r="A13" s="136" t="s">
        <v>602</v>
      </c>
    </row>
    <row r="14" ht="15.75">
      <c r="A14" s="136"/>
    </row>
    <row r="15" ht="31.5">
      <c r="A15" s="136" t="s">
        <v>14</v>
      </c>
    </row>
    <row r="16" ht="15.75">
      <c r="A16" s="136"/>
    </row>
    <row r="17" ht="47.25">
      <c r="A17" s="136" t="s">
        <v>667</v>
      </c>
    </row>
    <row r="18" ht="15.75">
      <c r="A18" s="136"/>
    </row>
    <row r="19" ht="15.75">
      <c r="A19" s="136" t="s">
        <v>119</v>
      </c>
    </row>
    <row r="20" ht="15.75">
      <c r="A20" s="136"/>
    </row>
    <row r="21" ht="15.75">
      <c r="A21" s="136" t="s">
        <v>668</v>
      </c>
    </row>
    <row r="22" ht="15.75">
      <c r="A22" s="136"/>
    </row>
    <row r="23" ht="31.5">
      <c r="A23" s="136" t="s">
        <v>132</v>
      </c>
    </row>
    <row r="24" ht="15.75">
      <c r="A24" s="136"/>
    </row>
    <row r="25" ht="15.75">
      <c r="A25" s="136"/>
    </row>
    <row r="26" ht="15.75">
      <c r="A26" s="136"/>
    </row>
    <row r="27" ht="15.75">
      <c r="A27" s="135" t="s">
        <v>603</v>
      </c>
    </row>
    <row r="28" ht="15.75">
      <c r="A28" s="136"/>
    </row>
    <row r="29" ht="31.5">
      <c r="A29" s="136" t="s">
        <v>604</v>
      </c>
    </row>
    <row r="30" ht="15.75">
      <c r="A30" s="136"/>
    </row>
    <row r="31" ht="15.75">
      <c r="A31" s="136" t="s">
        <v>605</v>
      </c>
    </row>
    <row r="32" ht="15.75">
      <c r="A32" s="136"/>
    </row>
    <row r="33" ht="31.5">
      <c r="A33" s="136" t="s">
        <v>124</v>
      </c>
    </row>
    <row r="34" ht="15.75">
      <c r="A34" s="136" t="s">
        <v>125</v>
      </c>
    </row>
    <row r="35" ht="15.75">
      <c r="A35" s="136" t="s">
        <v>126</v>
      </c>
    </row>
    <row r="36" ht="63">
      <c r="A36" s="136" t="s">
        <v>18</v>
      </c>
    </row>
    <row r="37" ht="15.75">
      <c r="A37" s="136"/>
    </row>
    <row r="38" ht="63">
      <c r="A38" s="136" t="s">
        <v>129</v>
      </c>
    </row>
    <row r="39" ht="15.75">
      <c r="A39" s="136"/>
    </row>
    <row r="40" ht="31.5">
      <c r="A40" s="136" t="s">
        <v>606</v>
      </c>
    </row>
    <row r="41" ht="15.75">
      <c r="A41" s="136"/>
    </row>
    <row r="42" ht="31.5">
      <c r="A42" s="136" t="s">
        <v>607</v>
      </c>
    </row>
    <row r="43" ht="15.75">
      <c r="A43" s="136"/>
    </row>
    <row r="44" ht="63">
      <c r="A44" s="136" t="s">
        <v>758</v>
      </c>
    </row>
    <row r="45" ht="15.75">
      <c r="A45" s="136"/>
    </row>
    <row r="46" ht="63">
      <c r="A46" s="136" t="s">
        <v>15</v>
      </c>
    </row>
    <row r="47" ht="15.75">
      <c r="A47" s="136"/>
    </row>
    <row r="48" ht="15.75">
      <c r="A48" s="135" t="s">
        <v>608</v>
      </c>
    </row>
    <row r="49" ht="15.75">
      <c r="A49" s="136"/>
    </row>
    <row r="50" ht="47.25">
      <c r="A50" s="136" t="s">
        <v>130</v>
      </c>
    </row>
    <row r="51" ht="15.75">
      <c r="A51" s="136"/>
    </row>
    <row r="52" ht="78.75">
      <c r="A52" s="136" t="s">
        <v>610</v>
      </c>
    </row>
    <row r="53" ht="15.75">
      <c r="A53" s="136"/>
    </row>
    <row r="54" ht="63">
      <c r="A54" s="136" t="s">
        <v>149</v>
      </c>
    </row>
    <row r="55" ht="15.75">
      <c r="A55" s="136"/>
    </row>
    <row r="56" ht="15.75">
      <c r="A56" s="136" t="s">
        <v>611</v>
      </c>
    </row>
    <row r="57" ht="15.75">
      <c r="A57" s="136"/>
    </row>
    <row r="58" ht="31.5">
      <c r="A58" s="136" t="s">
        <v>612</v>
      </c>
    </row>
    <row r="59" ht="15.75">
      <c r="A59" s="136"/>
    </row>
    <row r="60" ht="15.75">
      <c r="A60" s="136" t="s">
        <v>120</v>
      </c>
    </row>
    <row r="61" ht="15.75">
      <c r="A61" s="136"/>
    </row>
    <row r="62" ht="15.75">
      <c r="A62" s="135" t="s">
        <v>613</v>
      </c>
    </row>
    <row r="63" ht="15.75">
      <c r="A63" s="136"/>
    </row>
    <row r="64" ht="47.25">
      <c r="A64" s="136" t="s">
        <v>141</v>
      </c>
    </row>
    <row r="65" ht="15.75">
      <c r="A65" s="136"/>
    </row>
    <row r="66" ht="15.75">
      <c r="A66" s="135" t="s">
        <v>614</v>
      </c>
    </row>
    <row r="67" ht="15.75">
      <c r="A67" s="136"/>
    </row>
    <row r="68" ht="31.5">
      <c r="A68" s="136" t="s">
        <v>139</v>
      </c>
    </row>
    <row r="69" ht="15.75">
      <c r="A69" s="136"/>
    </row>
    <row r="70" ht="31.5">
      <c r="A70" s="136" t="s">
        <v>621</v>
      </c>
    </row>
    <row r="71" ht="15.75">
      <c r="A71" s="136"/>
    </row>
    <row r="72" ht="94.5">
      <c r="A72" s="136" t="s">
        <v>615</v>
      </c>
    </row>
    <row r="73" ht="15.75">
      <c r="A73" s="136"/>
    </row>
    <row r="74" ht="15.75">
      <c r="A74" s="135" t="s">
        <v>616</v>
      </c>
    </row>
    <row r="75" ht="15.75">
      <c r="A75" s="136"/>
    </row>
    <row r="76" ht="47.25">
      <c r="A76" s="136" t="s">
        <v>617</v>
      </c>
    </row>
    <row r="77" ht="15.75">
      <c r="A77" s="137"/>
    </row>
    <row r="78" ht="15.75">
      <c r="A78" s="138" t="s">
        <v>618</v>
      </c>
    </row>
    <row r="79" ht="15.75">
      <c r="A79" s="137"/>
    </row>
    <row r="80" ht="31.5">
      <c r="A80" s="136" t="s">
        <v>619</v>
      </c>
    </row>
    <row r="81" ht="15.75">
      <c r="A81" s="136"/>
    </row>
    <row r="82" ht="15.75">
      <c r="A82" s="136" t="s">
        <v>620</v>
      </c>
    </row>
    <row r="83" ht="15.75">
      <c r="A83" s="136"/>
    </row>
    <row r="84" ht="15.75">
      <c r="A84" s="136" t="s">
        <v>637</v>
      </c>
    </row>
    <row r="85" ht="15.75">
      <c r="A85" s="136"/>
    </row>
    <row r="86" ht="31.5">
      <c r="A86" s="136" t="s">
        <v>638</v>
      </c>
    </row>
    <row r="87" ht="15.75">
      <c r="A87" s="136"/>
    </row>
    <row r="88" ht="31.5">
      <c r="A88" s="136" t="s">
        <v>150</v>
      </c>
    </row>
    <row r="89" ht="15.75">
      <c r="A89" s="136"/>
    </row>
    <row r="90" ht="15.75">
      <c r="A90" s="136" t="s">
        <v>639</v>
      </c>
    </row>
    <row r="91" ht="15.75">
      <c r="A91" s="136"/>
    </row>
    <row r="92" ht="15.75">
      <c r="A92" s="136" t="s">
        <v>658</v>
      </c>
    </row>
    <row r="93" ht="15.75">
      <c r="A93" s="136"/>
    </row>
    <row r="94" ht="15.75">
      <c r="A94" s="136" t="s">
        <v>659</v>
      </c>
    </row>
    <row r="95" ht="15.75">
      <c r="A95" s="136"/>
    </row>
    <row r="96" ht="15.75">
      <c r="A96" s="136" t="s">
        <v>660</v>
      </c>
    </row>
    <row r="97" ht="15.75">
      <c r="A97" s="136"/>
    </row>
    <row r="98" ht="15.75">
      <c r="A98" s="136" t="s">
        <v>661</v>
      </c>
    </row>
    <row r="99" ht="15.75">
      <c r="A99" s="136"/>
    </row>
    <row r="100" ht="15.75">
      <c r="A100" s="136" t="s">
        <v>662</v>
      </c>
    </row>
    <row r="101" ht="15.75">
      <c r="A101" s="136"/>
    </row>
    <row r="102" ht="63">
      <c r="A102" s="136" t="s">
        <v>140</v>
      </c>
    </row>
    <row r="103" ht="15.75">
      <c r="A103" s="136"/>
    </row>
    <row r="104" ht="15.75">
      <c r="A104" s="136"/>
    </row>
    <row r="105" ht="15.75">
      <c r="A105" s="137"/>
    </row>
    <row r="106" ht="15.75">
      <c r="A106" s="138" t="s">
        <v>663</v>
      </c>
    </row>
    <row r="107" ht="15.75">
      <c r="A107" s="137"/>
    </row>
    <row r="108" ht="31.5">
      <c r="A108" s="136" t="s">
        <v>664</v>
      </c>
    </row>
    <row r="109" ht="15.75">
      <c r="A109" s="137"/>
    </row>
    <row r="110" ht="15.75">
      <c r="A110" s="138" t="s">
        <v>665</v>
      </c>
    </row>
    <row r="111" ht="15.75">
      <c r="A111" s="136"/>
    </row>
    <row r="112" ht="31.5">
      <c r="A112" s="137" t="s">
        <v>666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Sheet27"/>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559</v>
      </c>
      <c r="D1" t="s">
        <v>560</v>
      </c>
    </row>
    <row r="3" spans="1:2" ht="12.75">
      <c r="A3" t="s">
        <v>182</v>
      </c>
      <c r="B3">
        <v>6527</v>
      </c>
    </row>
    <row r="4" spans="1:2" ht="12.75">
      <c r="A4" t="s">
        <v>184</v>
      </c>
      <c r="B4">
        <v>1820</v>
      </c>
    </row>
    <row r="5" spans="1:2" ht="12.75">
      <c r="A5" t="s">
        <v>252</v>
      </c>
      <c r="B5">
        <v>372</v>
      </c>
    </row>
    <row r="6" spans="1:2" ht="12.75">
      <c r="A6" t="s">
        <v>561</v>
      </c>
      <c r="B6">
        <v>277</v>
      </c>
    </row>
    <row r="7" spans="1:2" ht="12.75">
      <c r="A7" t="s">
        <v>188</v>
      </c>
      <c r="B7">
        <v>246</v>
      </c>
    </row>
    <row r="9" ht="12.75">
      <c r="A9" t="s">
        <v>562</v>
      </c>
    </row>
    <row r="11" spans="1:2" ht="12.75">
      <c r="A11" t="s">
        <v>182</v>
      </c>
      <c r="B11">
        <v>5342</v>
      </c>
    </row>
    <row r="12" spans="1:2" ht="12.75">
      <c r="A12" t="s">
        <v>184</v>
      </c>
      <c r="B12">
        <v>1330</v>
      </c>
    </row>
    <row r="13" spans="1:2" ht="12.75">
      <c r="A13" t="s">
        <v>252</v>
      </c>
      <c r="B13">
        <v>240</v>
      </c>
    </row>
    <row r="14" spans="1:2" ht="12.75">
      <c r="A14" t="s">
        <v>561</v>
      </c>
      <c r="B14">
        <v>189</v>
      </c>
    </row>
    <row r="15" spans="1:2" ht="12.75">
      <c r="A15" t="s">
        <v>188</v>
      </c>
      <c r="B15">
        <v>168</v>
      </c>
    </row>
    <row r="17" ht="12.75">
      <c r="A17" t="s">
        <v>563</v>
      </c>
    </row>
    <row r="19" spans="1:2" ht="12.75">
      <c r="A19" t="s">
        <v>564</v>
      </c>
      <c r="B19">
        <v>3723</v>
      </c>
    </row>
    <row r="20" spans="1:2" ht="12.75">
      <c r="A20" t="s">
        <v>565</v>
      </c>
      <c r="B20">
        <v>1299</v>
      </c>
    </row>
    <row r="21" spans="1:2" ht="12.75">
      <c r="A21" t="s">
        <v>566</v>
      </c>
      <c r="B21">
        <v>267</v>
      </c>
    </row>
    <row r="22" spans="1:2" ht="12.75">
      <c r="A22" t="s">
        <v>567</v>
      </c>
      <c r="B22">
        <v>149</v>
      </c>
    </row>
    <row r="23" spans="1:2" ht="12.75">
      <c r="A23" t="s">
        <v>568</v>
      </c>
      <c r="B23">
        <v>172</v>
      </c>
    </row>
    <row r="25" spans="1:4" ht="12.75">
      <c r="A25" t="s">
        <v>569</v>
      </c>
      <c r="B25" t="s">
        <v>570</v>
      </c>
      <c r="C25" t="s">
        <v>571</v>
      </c>
      <c r="D25" t="s">
        <v>572</v>
      </c>
    </row>
    <row r="26" ht="12.75">
      <c r="J26" s="32"/>
    </row>
    <row r="27" spans="1:4" ht="12.75">
      <c r="A27" t="s">
        <v>182</v>
      </c>
      <c r="B27">
        <v>1754107</v>
      </c>
      <c r="C27">
        <v>170462</v>
      </c>
      <c r="D27">
        <v>174552672</v>
      </c>
    </row>
    <row r="28" spans="1:4" ht="12.75">
      <c r="A28" t="s">
        <v>184</v>
      </c>
      <c r="B28">
        <v>682849</v>
      </c>
      <c r="C28">
        <v>57582</v>
      </c>
      <c r="D28">
        <v>58964071</v>
      </c>
    </row>
    <row r="29" spans="1:4" ht="12.75">
      <c r="A29" t="s">
        <v>252</v>
      </c>
      <c r="B29">
        <v>768118</v>
      </c>
      <c r="C29">
        <v>49747</v>
      </c>
      <c r="D29">
        <v>50941123</v>
      </c>
    </row>
    <row r="30" spans="1:4" ht="12.75">
      <c r="A30" t="s">
        <v>561</v>
      </c>
      <c r="B30">
        <v>935343</v>
      </c>
      <c r="C30">
        <v>4444</v>
      </c>
      <c r="D30">
        <v>4550433</v>
      </c>
    </row>
    <row r="31" spans="1:4" ht="12.75">
      <c r="A31" t="s">
        <v>188</v>
      </c>
      <c r="B31">
        <v>68259</v>
      </c>
      <c r="C31">
        <v>1227</v>
      </c>
      <c r="D31">
        <v>1256128</v>
      </c>
    </row>
    <row r="33" ht="12.75">
      <c r="A33" t="s">
        <v>573</v>
      </c>
    </row>
    <row r="35" spans="1:2" ht="12.75">
      <c r="A35" t="s">
        <v>182</v>
      </c>
      <c r="B35" s="1">
        <v>1241147</v>
      </c>
    </row>
    <row r="36" spans="1:2" ht="12.75">
      <c r="A36" t="s">
        <v>184</v>
      </c>
      <c r="B36">
        <v>220499</v>
      </c>
    </row>
    <row r="37" spans="1:2" ht="12.75">
      <c r="A37" t="s">
        <v>252</v>
      </c>
      <c r="B37">
        <v>726058</v>
      </c>
    </row>
    <row r="38" spans="1:2" ht="12.75">
      <c r="A38" t="s">
        <v>561</v>
      </c>
      <c r="B38">
        <v>1367</v>
      </c>
    </row>
    <row r="39" spans="1:2" ht="12.75">
      <c r="A39" t="s">
        <v>188</v>
      </c>
      <c r="B39">
        <v>10167</v>
      </c>
    </row>
    <row r="54" ht="12.75">
      <c r="A54" s="2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242</v>
      </c>
      <c r="B1" t="s">
        <v>243</v>
      </c>
      <c r="C1" t="s">
        <v>525</v>
      </c>
    </row>
    <row r="3" spans="1:9" ht="12.75">
      <c r="A3" t="s">
        <v>244</v>
      </c>
      <c r="B3" t="s">
        <v>245</v>
      </c>
      <c r="C3" t="s">
        <v>246</v>
      </c>
      <c r="D3" t="s">
        <v>247</v>
      </c>
      <c r="E3" t="s">
        <v>248</v>
      </c>
      <c r="F3" t="s">
        <v>249</v>
      </c>
      <c r="G3" t="s">
        <v>250</v>
      </c>
      <c r="H3" t="s">
        <v>251</v>
      </c>
      <c r="I3" t="s">
        <v>512</v>
      </c>
    </row>
    <row r="4" spans="1:5" ht="12.75">
      <c r="A4" t="s">
        <v>184</v>
      </c>
      <c r="B4" t="s">
        <v>182</v>
      </c>
      <c r="C4" t="s">
        <v>252</v>
      </c>
      <c r="D4" t="s">
        <v>188</v>
      </c>
      <c r="E4" t="s">
        <v>192</v>
      </c>
    </row>
    <row r="5" ht="12.75">
      <c r="A5" t="s">
        <v>253</v>
      </c>
    </row>
    <row r="6" spans="1:5" ht="12.75">
      <c r="A6">
        <v>3085156</v>
      </c>
      <c r="B6">
        <v>7519105</v>
      </c>
      <c r="C6">
        <v>2408212</v>
      </c>
      <c r="D6">
        <v>109127</v>
      </c>
      <c r="E6">
        <v>13121599</v>
      </c>
    </row>
    <row r="8" spans="1:9" ht="12.75">
      <c r="A8" t="s">
        <v>254</v>
      </c>
      <c r="B8" t="s">
        <v>245</v>
      </c>
      <c r="C8" t="s">
        <v>246</v>
      </c>
      <c r="D8" t="s">
        <v>247</v>
      </c>
      <c r="E8" t="s">
        <v>248</v>
      </c>
      <c r="F8" t="s">
        <v>249</v>
      </c>
      <c r="G8" t="s">
        <v>250</v>
      </c>
      <c r="H8" t="s">
        <v>251</v>
      </c>
      <c r="I8" t="s">
        <v>512</v>
      </c>
    </row>
    <row r="9" spans="1:5" ht="12.75">
      <c r="A9" t="s">
        <v>184</v>
      </c>
      <c r="B9" t="s">
        <v>182</v>
      </c>
      <c r="C9" t="s">
        <v>252</v>
      </c>
      <c r="D9" t="s">
        <v>188</v>
      </c>
      <c r="E9" t="s">
        <v>192</v>
      </c>
    </row>
    <row r="10" ht="12.75">
      <c r="A10" t="s">
        <v>255</v>
      </c>
    </row>
    <row r="11" spans="1:5" ht="12.75">
      <c r="A11">
        <v>18357</v>
      </c>
      <c r="B11">
        <v>45752</v>
      </c>
      <c r="C11">
        <v>15012</v>
      </c>
      <c r="D11">
        <v>10521</v>
      </c>
      <c r="E11">
        <v>89642</v>
      </c>
    </row>
    <row r="14" spans="1:6" ht="12.75">
      <c r="A14" t="s">
        <v>256</v>
      </c>
      <c r="B14" t="s">
        <v>257</v>
      </c>
      <c r="C14" t="s">
        <v>248</v>
      </c>
      <c r="D14" t="s">
        <v>250</v>
      </c>
      <c r="E14" t="s">
        <v>258</v>
      </c>
      <c r="F14" t="s">
        <v>259</v>
      </c>
    </row>
    <row r="15" spans="1:7" ht="12.75">
      <c r="A15" t="s">
        <v>260</v>
      </c>
      <c r="B15" t="s">
        <v>261</v>
      </c>
      <c r="C15" t="s">
        <v>184</v>
      </c>
      <c r="D15" t="s">
        <v>182</v>
      </c>
      <c r="E15" t="s">
        <v>252</v>
      </c>
      <c r="F15" t="s">
        <v>188</v>
      </c>
      <c r="G15" t="s">
        <v>192</v>
      </c>
    </row>
    <row r="16" ht="12.75">
      <c r="A16" t="s">
        <v>262</v>
      </c>
    </row>
    <row r="17" spans="1:7" ht="12.75">
      <c r="A17" s="4">
        <v>36580</v>
      </c>
      <c r="B17" s="4">
        <v>36799</v>
      </c>
      <c r="C17">
        <v>331</v>
      </c>
      <c r="D17">
        <v>1372</v>
      </c>
      <c r="E17">
        <v>110</v>
      </c>
      <c r="F17">
        <v>52</v>
      </c>
      <c r="G17">
        <f>SUM(C17:F17)</f>
        <v>1865</v>
      </c>
    </row>
    <row r="20" spans="1:5" ht="12.75">
      <c r="A20" t="s">
        <v>263</v>
      </c>
      <c r="D20" t="s">
        <v>258</v>
      </c>
      <c r="E20" t="s">
        <v>259</v>
      </c>
    </row>
    <row r="21" spans="1:7" ht="12.75">
      <c r="A21" t="s">
        <v>260</v>
      </c>
      <c r="B21" t="s">
        <v>261</v>
      </c>
      <c r="C21" t="s">
        <v>184</v>
      </c>
      <c r="D21" t="s">
        <v>182</v>
      </c>
      <c r="E21" t="s">
        <v>252</v>
      </c>
      <c r="F21" t="s">
        <v>188</v>
      </c>
      <c r="G21" t="s">
        <v>192</v>
      </c>
    </row>
    <row r="22" ht="12.75">
      <c r="A22" t="s">
        <v>264</v>
      </c>
    </row>
    <row r="23" spans="1:7" ht="12.75">
      <c r="A23" s="4">
        <v>36580</v>
      </c>
      <c r="B23" s="4">
        <v>36799</v>
      </c>
      <c r="C23">
        <v>185</v>
      </c>
      <c r="D23">
        <v>1129</v>
      </c>
      <c r="E23">
        <v>50</v>
      </c>
      <c r="F23">
        <v>34</v>
      </c>
      <c r="G23">
        <f>SUM(C23:F23)</f>
        <v>1398</v>
      </c>
    </row>
    <row r="26" spans="1:4" ht="12.75">
      <c r="A26" t="s">
        <v>265</v>
      </c>
      <c r="B26" t="s">
        <v>266</v>
      </c>
      <c r="C26" t="s">
        <v>258</v>
      </c>
      <c r="D26" t="s">
        <v>259</v>
      </c>
    </row>
    <row r="27" spans="1:3" ht="12.75">
      <c r="A27" t="s">
        <v>267</v>
      </c>
      <c r="B27" t="s">
        <v>265</v>
      </c>
      <c r="C27" t="s">
        <v>268</v>
      </c>
    </row>
    <row r="28" spans="2:11" ht="12.75">
      <c r="B28">
        <v>2</v>
      </c>
      <c r="C28" t="s">
        <v>269</v>
      </c>
      <c r="D28" t="s">
        <v>270</v>
      </c>
      <c r="E28" t="s">
        <v>271</v>
      </c>
      <c r="F28" t="s">
        <v>272</v>
      </c>
      <c r="G28" t="s">
        <v>273</v>
      </c>
      <c r="H28" t="s">
        <v>274</v>
      </c>
      <c r="I28" t="s">
        <v>275</v>
      </c>
      <c r="J28" t="s">
        <v>276</v>
      </c>
      <c r="K28" t="s">
        <v>277</v>
      </c>
    </row>
    <row r="29" spans="2:11" ht="12.75">
      <c r="B29">
        <v>2</v>
      </c>
      <c r="C29" t="s">
        <v>269</v>
      </c>
      <c r="D29" t="s">
        <v>270</v>
      </c>
      <c r="E29" t="s">
        <v>271</v>
      </c>
      <c r="F29" t="s">
        <v>276</v>
      </c>
      <c r="G29" t="s">
        <v>273</v>
      </c>
      <c r="H29" t="s">
        <v>274</v>
      </c>
      <c r="I29" t="s">
        <v>275</v>
      </c>
      <c r="J29" t="s">
        <v>276</v>
      </c>
      <c r="K29" t="s">
        <v>278</v>
      </c>
    </row>
    <row r="30" spans="2:13" ht="12.75">
      <c r="B30">
        <v>1</v>
      </c>
      <c r="C30" t="s">
        <v>279</v>
      </c>
      <c r="D30" t="s">
        <v>280</v>
      </c>
      <c r="E30" t="s">
        <v>281</v>
      </c>
      <c r="F30" t="s">
        <v>270</v>
      </c>
      <c r="G30" t="s">
        <v>271</v>
      </c>
      <c r="H30" t="s">
        <v>272</v>
      </c>
      <c r="I30" t="s">
        <v>273</v>
      </c>
      <c r="J30" t="s">
        <v>274</v>
      </c>
      <c r="K30" t="s">
        <v>275</v>
      </c>
      <c r="L30" t="s">
        <v>276</v>
      </c>
      <c r="M30">
        <v>1</v>
      </c>
    </row>
    <row r="31" spans="2:13" ht="12.75">
      <c r="B31">
        <v>1</v>
      </c>
      <c r="C31" t="s">
        <v>279</v>
      </c>
      <c r="D31" t="s">
        <v>280</v>
      </c>
      <c r="E31" t="s">
        <v>281</v>
      </c>
      <c r="F31" t="s">
        <v>270</v>
      </c>
      <c r="G31" t="s">
        <v>271</v>
      </c>
      <c r="H31" t="s">
        <v>276</v>
      </c>
      <c r="I31" t="s">
        <v>273</v>
      </c>
      <c r="J31" t="s">
        <v>274</v>
      </c>
      <c r="K31" t="s">
        <v>275</v>
      </c>
      <c r="L31" t="s">
        <v>276</v>
      </c>
      <c r="M31">
        <v>0</v>
      </c>
    </row>
    <row r="32" ht="12.75">
      <c r="A32" t="s">
        <v>282</v>
      </c>
    </row>
    <row r="33" spans="1:7" ht="12.75">
      <c r="A33" t="s">
        <v>260</v>
      </c>
      <c r="B33" t="s">
        <v>261</v>
      </c>
      <c r="C33" t="s">
        <v>184</v>
      </c>
      <c r="D33" t="s">
        <v>182</v>
      </c>
      <c r="E33" t="s">
        <v>252</v>
      </c>
      <c r="F33" t="s">
        <v>188</v>
      </c>
      <c r="G33" t="s">
        <v>192</v>
      </c>
    </row>
    <row r="34" spans="1:3" ht="12.75">
      <c r="A34" t="s">
        <v>283</v>
      </c>
      <c r="B34" t="s">
        <v>283</v>
      </c>
      <c r="C34" t="s">
        <v>284</v>
      </c>
    </row>
    <row r="35" spans="1:7" ht="12.75">
      <c r="A35" s="4">
        <v>36580</v>
      </c>
      <c r="B35" s="4">
        <v>36799</v>
      </c>
      <c r="C35">
        <v>231</v>
      </c>
      <c r="D35">
        <v>603</v>
      </c>
      <c r="E35">
        <v>82</v>
      </c>
      <c r="F35">
        <v>29</v>
      </c>
      <c r="G35">
        <f>SUM(C35:F35)</f>
        <v>945</v>
      </c>
    </row>
    <row r="38" spans="1:6" ht="12.75">
      <c r="A38" t="s">
        <v>285</v>
      </c>
      <c r="B38" t="s">
        <v>286</v>
      </c>
      <c r="C38" t="s">
        <v>287</v>
      </c>
      <c r="D38" t="s">
        <v>288</v>
      </c>
      <c r="E38" t="s">
        <v>258</v>
      </c>
      <c r="F38" t="s">
        <v>526</v>
      </c>
    </row>
    <row r="39" spans="1:4" ht="12.75">
      <c r="A39" t="s">
        <v>184</v>
      </c>
      <c r="B39" t="s">
        <v>182</v>
      </c>
      <c r="C39" t="s">
        <v>252</v>
      </c>
      <c r="D39" t="s">
        <v>188</v>
      </c>
    </row>
    <row r="40" spans="1:2" ht="12.75">
      <c r="A40" t="s">
        <v>289</v>
      </c>
      <c r="B40" t="s">
        <v>290</v>
      </c>
    </row>
    <row r="41" spans="1:5" ht="12.75">
      <c r="A41">
        <v>2604</v>
      </c>
      <c r="B41">
        <v>12671</v>
      </c>
      <c r="C41">
        <v>2463</v>
      </c>
      <c r="D41">
        <v>85</v>
      </c>
      <c r="E41">
        <f>SUM(A41:D41)</f>
        <v>17823</v>
      </c>
    </row>
    <row r="44" spans="1:7" ht="12.75">
      <c r="A44" t="s">
        <v>244</v>
      </c>
      <c r="B44" t="s">
        <v>245</v>
      </c>
      <c r="C44" t="s">
        <v>513</v>
      </c>
      <c r="D44" t="s">
        <v>514</v>
      </c>
      <c r="E44" t="s">
        <v>515</v>
      </c>
      <c r="F44" t="s">
        <v>250</v>
      </c>
      <c r="G44" t="s">
        <v>516</v>
      </c>
    </row>
    <row r="45" spans="1:5" ht="12.75">
      <c r="A45" t="s">
        <v>184</v>
      </c>
      <c r="B45" t="s">
        <v>182</v>
      </c>
      <c r="C45" t="s">
        <v>252</v>
      </c>
      <c r="D45" t="s">
        <v>188</v>
      </c>
      <c r="E45" t="s">
        <v>192</v>
      </c>
    </row>
    <row r="46" ht="12.75">
      <c r="A46" t="s">
        <v>253</v>
      </c>
    </row>
    <row r="47" spans="1:5" ht="12.75">
      <c r="A47">
        <v>81661261</v>
      </c>
      <c r="B47">
        <v>7614064</v>
      </c>
      <c r="C47">
        <v>14379568</v>
      </c>
      <c r="D47">
        <v>110027</v>
      </c>
      <c r="E47">
        <v>103764921</v>
      </c>
    </row>
    <row r="49" spans="1:6" ht="12.75">
      <c r="A49" t="s">
        <v>254</v>
      </c>
      <c r="B49" t="s">
        <v>245</v>
      </c>
      <c r="C49" t="s">
        <v>513</v>
      </c>
      <c r="D49" t="s">
        <v>514</v>
      </c>
      <c r="E49" t="s">
        <v>515</v>
      </c>
      <c r="F49" t="s">
        <v>250</v>
      </c>
    </row>
    <row r="50" spans="1:5" ht="12.75">
      <c r="A50" t="s">
        <v>184</v>
      </c>
      <c r="B50" t="s">
        <v>182</v>
      </c>
      <c r="C50" t="s">
        <v>252</v>
      </c>
      <c r="D50" t="s">
        <v>188</v>
      </c>
      <c r="E50" t="s">
        <v>192</v>
      </c>
    </row>
    <row r="51" ht="12.75">
      <c r="A51" t="s">
        <v>253</v>
      </c>
    </row>
    <row r="52" spans="1:5" ht="12.75">
      <c r="A52">
        <v>687875</v>
      </c>
      <c r="B52">
        <v>46574</v>
      </c>
      <c r="C52">
        <v>330728</v>
      </c>
      <c r="D52">
        <v>10898</v>
      </c>
      <c r="E52">
        <v>1076075</v>
      </c>
    </row>
    <row r="54" ht="12.75">
      <c r="A54" s="26" t="s">
        <v>518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8"/>
  <sheetViews>
    <sheetView showGridLines="0" workbookViewId="0" topLeftCell="A16">
      <selection activeCell="A39" sqref="A39"/>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656</v>
      </c>
    </row>
    <row r="2" ht="12.75">
      <c r="A2" s="129" t="s">
        <v>657</v>
      </c>
    </row>
    <row r="3" ht="12.75">
      <c r="A3" s="129" t="s">
        <v>521</v>
      </c>
    </row>
    <row r="6" ht="12.75">
      <c r="A6" s="129" t="s">
        <v>300</v>
      </c>
    </row>
    <row r="8" spans="1:2" ht="63.75">
      <c r="A8" s="128">
        <v>1</v>
      </c>
      <c r="B8" s="39" t="s">
        <v>128</v>
      </c>
    </row>
    <row r="9" spans="1:2" ht="25.5">
      <c r="A9" s="128">
        <v>2</v>
      </c>
      <c r="B9" s="39" t="s">
        <v>594</v>
      </c>
    </row>
    <row r="10" spans="1:2" ht="38.25">
      <c r="A10" s="128">
        <v>3</v>
      </c>
      <c r="B10" s="39" t="s">
        <v>522</v>
      </c>
    </row>
    <row r="11" spans="1:2" ht="25.5" hidden="1">
      <c r="A11" s="128">
        <v>4</v>
      </c>
      <c r="B11" s="39" t="s">
        <v>759</v>
      </c>
    </row>
    <row r="12" spans="1:2" s="211" customFormat="1" ht="12.75">
      <c r="A12" s="128">
        <v>4</v>
      </c>
      <c r="B12" s="210" t="s">
        <v>131</v>
      </c>
    </row>
    <row r="13" spans="1:2" s="211" customFormat="1" ht="12.75">
      <c r="A13" s="200"/>
      <c r="B13" s="210"/>
    </row>
    <row r="15" ht="12.75">
      <c r="A15" s="129" t="s">
        <v>291</v>
      </c>
    </row>
    <row r="17" ht="12.75">
      <c r="A17" s="129" t="s">
        <v>655</v>
      </c>
    </row>
    <row r="18" ht="12.75">
      <c r="A18" s="129" t="s">
        <v>595</v>
      </c>
    </row>
    <row r="20" spans="1:2" ht="12.75">
      <c r="A20" s="200">
        <v>1</v>
      </c>
      <c r="B20" s="130" t="s">
        <v>309</v>
      </c>
    </row>
    <row r="21" spans="1:2" ht="25.5">
      <c r="A21" s="200">
        <v>2</v>
      </c>
      <c r="B21" s="39" t="s">
        <v>310</v>
      </c>
    </row>
    <row r="22" spans="1:2" s="211" customFormat="1" ht="27" customHeight="1">
      <c r="A22" s="200">
        <v>3</v>
      </c>
      <c r="B22" s="210" t="s">
        <v>840</v>
      </c>
    </row>
    <row r="23" s="39" customFormat="1" ht="12.75" hidden="1">
      <c r="A23" s="201">
        <v>3</v>
      </c>
    </row>
    <row r="24" spans="1:2" s="39" customFormat="1" ht="25.5">
      <c r="A24" s="201"/>
      <c r="B24" s="39" t="s">
        <v>841</v>
      </c>
    </row>
    <row r="25" spans="1:2" ht="51">
      <c r="A25" s="200">
        <v>4</v>
      </c>
      <c r="B25" s="39" t="s">
        <v>116</v>
      </c>
    </row>
    <row r="26" spans="1:2" ht="12.75">
      <c r="A26" s="200">
        <v>5</v>
      </c>
      <c r="B26" s="130" t="s">
        <v>162</v>
      </c>
    </row>
    <row r="27" spans="1:3" ht="12.75">
      <c r="A27" s="200">
        <v>6</v>
      </c>
      <c r="B27" s="130" t="s">
        <v>163</v>
      </c>
      <c r="C27" s="130"/>
    </row>
    <row r="28" spans="1:2" ht="12.75">
      <c r="A28" s="200">
        <v>7</v>
      </c>
      <c r="B28" s="130" t="s">
        <v>598</v>
      </c>
    </row>
    <row r="29" spans="1:2" ht="25.5">
      <c r="A29" s="200">
        <v>8</v>
      </c>
      <c r="B29" s="39" t="s">
        <v>164</v>
      </c>
    </row>
    <row r="30" spans="1:9" ht="12.75" hidden="1">
      <c r="A30" s="131">
        <v>9</v>
      </c>
      <c r="B30" s="132" t="s">
        <v>133</v>
      </c>
      <c r="I30" s="31"/>
    </row>
    <row r="31" spans="1:9" ht="12.75">
      <c r="A31" s="131">
        <v>9</v>
      </c>
      <c r="B31" s="132" t="s">
        <v>582</v>
      </c>
      <c r="I31" s="31"/>
    </row>
    <row r="32" spans="1:9" ht="12.75">
      <c r="A32" s="131">
        <v>10</v>
      </c>
      <c r="B32" s="132" t="s">
        <v>583</v>
      </c>
      <c r="I32" s="31"/>
    </row>
    <row r="33" spans="1:2" ht="12.75">
      <c r="A33" s="129">
        <v>11</v>
      </c>
      <c r="B33" s="133" t="s">
        <v>838</v>
      </c>
    </row>
    <row r="34" ht="12.75">
      <c r="B34" s="133" t="s">
        <v>483</v>
      </c>
    </row>
    <row r="35" spans="1:2" ht="12.75">
      <c r="A35" s="129">
        <v>12</v>
      </c>
      <c r="B35" s="133" t="s">
        <v>584</v>
      </c>
    </row>
    <row r="36" ht="12.75">
      <c r="B36" s="133" t="s">
        <v>585</v>
      </c>
    </row>
    <row r="37" spans="1:2" ht="12.75">
      <c r="A37" s="129">
        <v>13</v>
      </c>
      <c r="B37" s="130" t="s">
        <v>481</v>
      </c>
    </row>
    <row r="38" ht="12.75">
      <c r="B38" s="133" t="s">
        <v>482</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sheetPr codeName="Sheet4"/>
  <dimension ref="A1:M69"/>
  <sheetViews>
    <sheetView showGridLines="0" tabSelected="1" zoomScale="75" zoomScaleNormal="75" workbookViewId="0" topLeftCell="A13">
      <selection activeCell="N50" sqref="N50"/>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654</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292</v>
      </c>
      <c r="B4" s="36">
        <f>a!B11</f>
        <v>91108</v>
      </c>
      <c r="C4" s="36">
        <f>a!C11</f>
        <v>0</v>
      </c>
      <c r="D4" s="36">
        <f>a!D11</f>
        <v>201581</v>
      </c>
      <c r="E4" s="36">
        <f>a!E11</f>
        <v>252577</v>
      </c>
      <c r="F4" s="36">
        <f>a!F11</f>
        <v>104790</v>
      </c>
      <c r="G4" s="36">
        <f>a!G11</f>
        <v>246480</v>
      </c>
      <c r="H4" s="36">
        <f>a!H11</f>
        <v>621239</v>
      </c>
      <c r="I4" s="36">
        <f>a!I11</f>
        <v>124196</v>
      </c>
      <c r="J4" s="36">
        <f>a!J11</f>
        <v>866959</v>
      </c>
      <c r="K4" s="37"/>
      <c r="L4" s="36">
        <f>SUM(B4:J4)</f>
        <v>2508930</v>
      </c>
    </row>
    <row r="5" spans="1:12" ht="12.75">
      <c r="A5" s="35" t="s">
        <v>299</v>
      </c>
      <c r="B5" s="36"/>
      <c r="C5" s="36">
        <f>a!C12</f>
        <v>9079</v>
      </c>
      <c r="D5" s="36"/>
      <c r="E5" s="36">
        <f>a!E12</f>
        <v>6052</v>
      </c>
      <c r="F5" s="36"/>
      <c r="G5" s="36">
        <f>a!G12</f>
        <v>1083</v>
      </c>
      <c r="H5" s="36">
        <f>a!H12</f>
        <v>1541</v>
      </c>
      <c r="I5" s="36"/>
      <c r="J5" s="36"/>
      <c r="K5" s="37"/>
      <c r="L5" s="36">
        <f>a!K12</f>
        <v>17755</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290157</v>
      </c>
      <c r="C8" s="36">
        <f>a!C22</f>
        <v>0</v>
      </c>
      <c r="D8" s="36">
        <f>a!D22</f>
        <v>564730</v>
      </c>
      <c r="E8" s="36">
        <f>a!E22</f>
        <v>663081</v>
      </c>
      <c r="F8" s="36">
        <f>a!F22</f>
        <v>483031</v>
      </c>
      <c r="G8" s="36">
        <f>a!G22</f>
        <v>492343</v>
      </c>
      <c r="H8" s="36">
        <f>a!H22</f>
        <v>1188884</v>
      </c>
      <c r="I8" s="36">
        <f>a!I22</f>
        <v>286227</v>
      </c>
      <c r="J8" s="36">
        <f>a!J22</f>
        <v>1652207</v>
      </c>
      <c r="K8" s="48"/>
      <c r="L8" s="36">
        <f>SUM(B8:J8)</f>
        <v>5620660</v>
      </c>
    </row>
    <row r="9" spans="1:12" ht="13.5" thickBot="1">
      <c r="A9" s="35" t="str">
        <f>a!A23</f>
        <v>Total ECS (accesses)</v>
      </c>
      <c r="B9" s="49"/>
      <c r="C9" s="49">
        <f>a!C23</f>
        <v>484425</v>
      </c>
      <c r="D9" s="49"/>
      <c r="E9" s="49">
        <f>a!E23</f>
        <v>17168164</v>
      </c>
      <c r="F9" s="49"/>
      <c r="G9" s="49">
        <f>a!G23</f>
        <v>1676145</v>
      </c>
      <c r="H9" s="49">
        <f>a!H23</f>
        <v>246261</v>
      </c>
      <c r="I9" s="49"/>
      <c r="J9" s="49"/>
      <c r="K9" s="48"/>
      <c r="L9" s="36">
        <f>SUM(B9:J9)</f>
        <v>19574995</v>
      </c>
    </row>
    <row r="10" spans="1:12" ht="13.5" thickTop="1">
      <c r="A10" s="35" t="str">
        <f>a!A21</f>
        <v>Total (accesses)</v>
      </c>
      <c r="B10" s="50">
        <f aca="true" t="shared" si="0" ref="B10:J10">SUM(B8:B9)</f>
        <v>290157</v>
      </c>
      <c r="C10" s="50">
        <f t="shared" si="0"/>
        <v>484425</v>
      </c>
      <c r="D10" s="50">
        <f t="shared" si="0"/>
        <v>564730</v>
      </c>
      <c r="E10" s="50">
        <f t="shared" si="0"/>
        <v>17831245</v>
      </c>
      <c r="F10" s="50">
        <f t="shared" si="0"/>
        <v>483031</v>
      </c>
      <c r="G10" s="50">
        <f t="shared" si="0"/>
        <v>2168488</v>
      </c>
      <c r="H10" s="50">
        <f t="shared" si="0"/>
        <v>1435145</v>
      </c>
      <c r="I10" s="50">
        <f t="shared" si="0"/>
        <v>286227</v>
      </c>
      <c r="J10" s="50">
        <f t="shared" si="0"/>
        <v>1652207</v>
      </c>
      <c r="K10" s="37"/>
      <c r="L10" s="51">
        <f>SUM(L8:L9)</f>
        <v>25195655</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 Only)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305</v>
      </c>
      <c r="B14" s="36"/>
      <c r="C14" s="36">
        <f>a!C26</f>
        <v>218065</v>
      </c>
      <c r="D14" s="36"/>
      <c r="E14" s="36">
        <f>a!E26</f>
        <v>1163465</v>
      </c>
      <c r="F14" s="36"/>
      <c r="G14" s="36">
        <f>a!G26</f>
        <v>834878</v>
      </c>
      <c r="H14" s="36">
        <f>a!H26</f>
        <v>172678</v>
      </c>
      <c r="I14" s="36"/>
      <c r="J14" s="36"/>
      <c r="K14" s="21"/>
      <c r="L14" s="56">
        <f>SUM(B14:J14)</f>
        <v>2389086</v>
      </c>
    </row>
    <row r="15" spans="1:12" ht="12.75">
      <c r="A15" s="35" t="s">
        <v>538</v>
      </c>
      <c r="B15" s="36"/>
      <c r="C15" s="36">
        <f>a!C27</f>
        <v>4500720</v>
      </c>
      <c r="D15" s="36"/>
      <c r="E15" s="36">
        <f>a!E27</f>
        <v>4082953</v>
      </c>
      <c r="F15" s="36"/>
      <c r="G15" s="36">
        <f>a!G27</f>
        <v>1107646</v>
      </c>
      <c r="H15" s="36">
        <f>a!H27</f>
        <v>573578</v>
      </c>
      <c r="I15" s="36"/>
      <c r="J15" s="36"/>
      <c r="K15" s="21"/>
      <c r="L15" s="56">
        <f>SUM(B15:J15)</f>
        <v>10264897</v>
      </c>
    </row>
    <row r="16" spans="1:12" ht="12.75">
      <c r="A16" s="35" t="s">
        <v>539</v>
      </c>
      <c r="B16" s="36"/>
      <c r="C16" s="36">
        <f>a!C28</f>
        <v>4412489</v>
      </c>
      <c r="D16" s="36"/>
      <c r="E16" s="36">
        <f>a!E28</f>
        <v>3802679</v>
      </c>
      <c r="F16" s="36"/>
      <c r="G16" s="36">
        <f>a!G28</f>
        <v>1019696</v>
      </c>
      <c r="H16" s="36">
        <f>a!H28</f>
        <v>525469</v>
      </c>
      <c r="I16" s="36"/>
      <c r="J16" s="36"/>
      <c r="K16" s="21"/>
      <c r="L16" s="56">
        <f>SUM(B16:J16)</f>
        <v>9760333</v>
      </c>
    </row>
    <row r="17" spans="1:12" ht="12.75">
      <c r="A17" s="32"/>
      <c r="B17" s="32"/>
      <c r="C17" s="32"/>
      <c r="D17" s="32"/>
      <c r="E17" s="32"/>
      <c r="F17" s="32"/>
      <c r="G17" s="32"/>
      <c r="H17" s="32"/>
      <c r="I17" s="32"/>
      <c r="J17" s="32"/>
      <c r="K17" s="32"/>
      <c r="L17" s="32"/>
    </row>
    <row r="18" s="32" customFormat="1" ht="12.75"/>
    <row r="19" spans="1:12" ht="12.75">
      <c r="A19" s="35" t="s">
        <v>540</v>
      </c>
      <c r="B19" s="36">
        <f>a!B29</f>
        <v>6200</v>
      </c>
      <c r="C19" s="36">
        <f>a!C29</f>
        <v>0</v>
      </c>
      <c r="D19" s="36">
        <f>a!D29</f>
        <v>513</v>
      </c>
      <c r="E19" s="36">
        <f>a!E29</f>
        <v>6302178</v>
      </c>
      <c r="F19" s="36">
        <f>a!F29</f>
        <v>1451</v>
      </c>
      <c r="G19" s="36">
        <f>a!G29</f>
        <v>2667</v>
      </c>
      <c r="H19" s="36">
        <f>a!H29</f>
        <v>2711</v>
      </c>
      <c r="I19" s="36">
        <f>a!I29</f>
        <v>529</v>
      </c>
      <c r="J19" s="36">
        <f>a!J29</f>
        <v>0</v>
      </c>
      <c r="K19" s="37"/>
      <c r="L19" s="56">
        <f>a!K29</f>
        <v>6316249</v>
      </c>
    </row>
    <row r="20" spans="1:12" ht="12.75">
      <c r="A20" s="35" t="s">
        <v>303</v>
      </c>
      <c r="B20" s="36">
        <f>a!B30</f>
        <v>44132</v>
      </c>
      <c r="C20" s="36">
        <f>a!C30</f>
        <v>0</v>
      </c>
      <c r="D20" s="36">
        <f>a!D30</f>
        <v>1625885</v>
      </c>
      <c r="E20" s="36">
        <f>a!E30</f>
        <v>6321857</v>
      </c>
      <c r="F20" s="36">
        <f>a!F30</f>
        <v>772744</v>
      </c>
      <c r="G20" s="36">
        <f>a!G30</f>
        <v>2587372</v>
      </c>
      <c r="H20" s="36">
        <f>a!H30</f>
        <v>2711</v>
      </c>
      <c r="I20" s="36">
        <f>a!I30</f>
        <v>4175</v>
      </c>
      <c r="J20" s="36">
        <f>a!J30</f>
        <v>0</v>
      </c>
      <c r="K20" s="37"/>
      <c r="L20" s="56">
        <f>a!K30</f>
        <v>11358876</v>
      </c>
    </row>
    <row r="21" spans="1:12" ht="12.75">
      <c r="A21" s="35" t="s">
        <v>304</v>
      </c>
      <c r="B21" s="208">
        <f>a!B31</f>
        <v>42501</v>
      </c>
      <c r="C21" s="208">
        <f>a!C31</f>
        <v>0</v>
      </c>
      <c r="D21" s="208">
        <f>a!D31</f>
        <v>1625885</v>
      </c>
      <c r="E21" s="208">
        <f>a!E31</f>
        <v>4526400</v>
      </c>
      <c r="F21" s="208">
        <f>a!F31</f>
        <v>763049</v>
      </c>
      <c r="G21" s="208">
        <f>a!G31</f>
        <v>2506025</v>
      </c>
      <c r="H21" s="208">
        <f>a!H31</f>
        <v>2679</v>
      </c>
      <c r="I21" s="208">
        <f>a!I31</f>
        <v>4175</v>
      </c>
      <c r="J21" s="208">
        <f>a!J31</f>
        <v>0</v>
      </c>
      <c r="K21" s="37"/>
      <c r="L21" s="208">
        <f>a!K31</f>
        <v>9470714</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543</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2034</v>
      </c>
      <c r="C26" s="36">
        <f>a!C119</f>
        <v>0</v>
      </c>
      <c r="D26" s="36">
        <f>a!D119</f>
        <v>1244780</v>
      </c>
      <c r="E26" s="36">
        <f>a!E119</f>
        <v>5524058</v>
      </c>
      <c r="F26" s="36">
        <f>a!F119</f>
        <v>10849163</v>
      </c>
      <c r="G26" s="36">
        <f>a!G119</f>
        <v>0</v>
      </c>
      <c r="H26" s="36">
        <f>a!H119</f>
        <v>471261</v>
      </c>
      <c r="I26" s="36">
        <f>a!I119</f>
        <v>424817</v>
      </c>
      <c r="J26" s="36">
        <f>a!J119</f>
        <v>213493</v>
      </c>
      <c r="K26" s="37"/>
      <c r="L26" s="56">
        <f>SUM(B26:J26)</f>
        <v>18729606</v>
      </c>
    </row>
    <row r="27" spans="1:12" ht="12.75">
      <c r="A27" s="35" t="str">
        <f>a!A48</f>
        <v>WWW Product Retrievals</v>
      </c>
      <c r="B27" s="36">
        <f>a!B120</f>
        <v>12676</v>
      </c>
      <c r="C27" s="36">
        <f>a!C120</f>
        <v>0</v>
      </c>
      <c r="D27" s="36">
        <f>a!D120</f>
        <v>713375</v>
      </c>
      <c r="E27" s="36">
        <f>a!E120</f>
        <v>469356</v>
      </c>
      <c r="F27" s="36">
        <f>a!F120</f>
        <v>1238422</v>
      </c>
      <c r="G27" s="36">
        <f>a!G120</f>
        <v>140915</v>
      </c>
      <c r="H27" s="36">
        <f>a!H120</f>
        <v>0</v>
      </c>
      <c r="I27" s="36">
        <f>a!I120</f>
        <v>62560</v>
      </c>
      <c r="J27" s="36">
        <f>a!J120</f>
        <v>43062</v>
      </c>
      <c r="K27" s="37"/>
      <c r="L27" s="56">
        <f>SUM(B27:J27)</f>
        <v>2680366</v>
      </c>
    </row>
    <row r="28" spans="1:12" ht="12.75">
      <c r="A28" s="35" t="s">
        <v>542</v>
      </c>
      <c r="B28" s="36">
        <f>a!B115</f>
        <v>0</v>
      </c>
      <c r="C28" s="36">
        <f>a!C115</f>
        <v>409129</v>
      </c>
      <c r="D28" s="36">
        <f>a!D115</f>
        <v>0</v>
      </c>
      <c r="E28" s="36">
        <f>a!E115</f>
        <v>17111248</v>
      </c>
      <c r="F28" s="36">
        <f>a!F115</f>
        <v>0</v>
      </c>
      <c r="G28" s="36">
        <f>a!G115</f>
        <v>1244919</v>
      </c>
      <c r="H28" s="36">
        <f>a!H115</f>
        <v>190777</v>
      </c>
      <c r="I28" s="36">
        <f>a!I115</f>
        <v>0</v>
      </c>
      <c r="J28" s="36">
        <f>a!J115</f>
        <v>0</v>
      </c>
      <c r="K28" s="37"/>
      <c r="L28" s="56">
        <f>SUM(B28:J28)</f>
        <v>18956073</v>
      </c>
    </row>
    <row r="29" ht="13.5" thickBot="1">
      <c r="K29" s="21"/>
    </row>
    <row r="30" spans="1:12" s="59" customFormat="1" ht="32.25" customHeight="1" thickBot="1" thickTop="1">
      <c r="A30" s="60" t="str">
        <f>a!A50</f>
        <v>TOTAL PRODUCTS DELIVERED</v>
      </c>
      <c r="B30" s="110">
        <f aca="true" t="shared" si="1" ref="B30:J30">B16+B21+SUM(B26:B28)</f>
        <v>57211</v>
      </c>
      <c r="C30" s="110">
        <f t="shared" si="1"/>
        <v>4821618</v>
      </c>
      <c r="D30" s="110">
        <f t="shared" si="1"/>
        <v>3584040</v>
      </c>
      <c r="E30" s="110">
        <f t="shared" si="1"/>
        <v>31433741</v>
      </c>
      <c r="F30" s="110">
        <f t="shared" si="1"/>
        <v>12850634</v>
      </c>
      <c r="G30" s="110">
        <f t="shared" si="1"/>
        <v>4911555</v>
      </c>
      <c r="H30" s="110">
        <f t="shared" si="1"/>
        <v>1190186</v>
      </c>
      <c r="I30" s="110">
        <f t="shared" si="1"/>
        <v>491552</v>
      </c>
      <c r="J30" s="110">
        <f t="shared" si="1"/>
        <v>256555</v>
      </c>
      <c r="K30" s="62"/>
      <c r="L30" s="61">
        <f>L16+L21+SUM(L26:L28)</f>
        <v>59597092</v>
      </c>
    </row>
    <row r="31" s="32" customFormat="1" ht="23.25" customHeight="1" thickTop="1"/>
    <row r="32" spans="1:12" s="32" customFormat="1" ht="27.75" customHeight="1" hidden="1">
      <c r="A32" s="41" t="s">
        <v>811</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807</v>
      </c>
      <c r="B34" s="36">
        <f>a!B38</f>
        <v>367</v>
      </c>
      <c r="C34" s="36">
        <f>a!C38</f>
        <v>192</v>
      </c>
      <c r="D34" s="36">
        <f>a!D38</f>
        <v>16</v>
      </c>
      <c r="E34" s="36">
        <f>a!E38</f>
        <v>1194948</v>
      </c>
      <c r="F34" s="36">
        <f>a!F38</f>
        <v>868</v>
      </c>
      <c r="G34" s="36">
        <f>a!G38</f>
        <v>117</v>
      </c>
      <c r="H34" s="36">
        <f>a!H38</f>
        <v>0</v>
      </c>
      <c r="I34" s="36">
        <f>a!I38</f>
        <v>904</v>
      </c>
      <c r="J34" s="36">
        <f>a!J38</f>
        <v>0</v>
      </c>
      <c r="K34" s="37"/>
      <c r="L34" s="36">
        <f>a!K38</f>
        <v>1197412</v>
      </c>
    </row>
    <row r="35" spans="1:12" s="32" customFormat="1" ht="12.75" customHeight="1" hidden="1">
      <c r="A35" s="35" t="str">
        <f>a!A42</f>
        <v>Average (days)</v>
      </c>
      <c r="B35" s="36">
        <f>a!B39</f>
        <v>1</v>
      </c>
      <c r="C35" s="36">
        <f>a!C39</f>
        <v>0</v>
      </c>
      <c r="D35" s="36">
        <f>a!D39</f>
        <v>1</v>
      </c>
      <c r="E35" s="36">
        <f>a!E39</f>
        <v>11</v>
      </c>
      <c r="F35" s="36">
        <f>a!F39</f>
        <v>0</v>
      </c>
      <c r="G35" s="36">
        <f>a!G39</f>
        <v>2</v>
      </c>
      <c r="H35" s="36">
        <f>a!H39</f>
        <v>0</v>
      </c>
      <c r="I35" s="36">
        <f>a!I39</f>
        <v>0</v>
      </c>
      <c r="J35" s="36">
        <f>a!J39</f>
        <v>0</v>
      </c>
      <c r="K35" s="37"/>
      <c r="L35" s="36">
        <f>a!K39</f>
        <v>11</v>
      </c>
    </row>
    <row r="36" spans="1:12" s="32" customFormat="1" ht="12.75" customHeight="1" hidden="1">
      <c r="A36" s="35" t="str">
        <f>a!A43</f>
        <v>Maximum (days)</v>
      </c>
      <c r="B36" s="36">
        <f>a!B40</f>
        <v>22</v>
      </c>
      <c r="C36" s="36">
        <f>a!C40</f>
        <v>0</v>
      </c>
      <c r="D36" s="36">
        <f>a!D40</f>
        <v>1</v>
      </c>
      <c r="E36" s="36">
        <f>a!E40</f>
        <v>155</v>
      </c>
      <c r="F36" s="36">
        <f>a!F40</f>
        <v>4</v>
      </c>
      <c r="G36" s="36">
        <f>a!G40</f>
        <v>4</v>
      </c>
      <c r="H36" s="36">
        <f>a!H40</f>
        <v>0</v>
      </c>
      <c r="I36" s="36">
        <f>a!I40</f>
        <v>0</v>
      </c>
      <c r="J36" s="36">
        <f>a!J40</f>
        <v>0</v>
      </c>
      <c r="K36" s="37"/>
      <c r="L36" s="36">
        <f>a!K40</f>
        <v>155</v>
      </c>
    </row>
    <row r="37" spans="1:12" s="32" customFormat="1" ht="16.5" customHeight="1" hidden="1">
      <c r="A37" s="35"/>
      <c r="B37" s="21"/>
      <c r="C37" s="21"/>
      <c r="D37" s="21"/>
      <c r="E37" s="21"/>
      <c r="F37" s="21"/>
      <c r="G37" s="21"/>
      <c r="H37" s="21"/>
      <c r="I37" s="21"/>
      <c r="J37" s="21"/>
      <c r="K37" s="21"/>
      <c r="L37" s="21"/>
    </row>
    <row r="38" spans="1:12" ht="30.75" customHeight="1">
      <c r="A38" s="53" t="s">
        <v>121</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517</v>
      </c>
      <c r="B40" s="36"/>
      <c r="C40" s="36">
        <f>a!C108</f>
        <v>219777849</v>
      </c>
      <c r="D40" s="36"/>
      <c r="E40" s="36">
        <f>a!E108</f>
        <v>295496183</v>
      </c>
      <c r="F40" s="36"/>
      <c r="G40" s="36">
        <f>a!G108</f>
        <v>87966033</v>
      </c>
      <c r="H40" s="36">
        <f>a!H108</f>
        <v>24572376</v>
      </c>
      <c r="I40" s="36"/>
      <c r="J40" s="36"/>
      <c r="K40" s="37"/>
      <c r="L40" s="56">
        <f>SUM(B40:J40)</f>
        <v>627812441</v>
      </c>
    </row>
    <row r="41" spans="1:12" ht="13.5" thickBot="1">
      <c r="A41" s="35" t="s">
        <v>306</v>
      </c>
      <c r="B41" s="36">
        <f>a!B112</f>
        <v>2419313</v>
      </c>
      <c r="C41" s="36">
        <f>a!C112</f>
        <v>0</v>
      </c>
      <c r="D41" s="36">
        <f>a!D112</f>
        <v>7923829</v>
      </c>
      <c r="E41" s="36">
        <f>a!E112</f>
        <v>63755664</v>
      </c>
      <c r="F41" s="36">
        <f>a!F112</f>
        <v>32827459</v>
      </c>
      <c r="G41" s="36">
        <f>a!G112</f>
        <v>19146142</v>
      </c>
      <c r="H41" s="36">
        <f>a!H112</f>
        <v>441404</v>
      </c>
      <c r="I41" s="36">
        <f>a!I113</f>
        <v>1990142</v>
      </c>
      <c r="J41" s="36">
        <f>a!J113</f>
        <v>175994</v>
      </c>
      <c r="K41" s="37"/>
      <c r="L41" s="36">
        <f>SUM(B41:J41)</f>
        <v>128679947</v>
      </c>
    </row>
    <row r="42" spans="1:12" ht="13.5" thickTop="1">
      <c r="A42" s="35" t="s">
        <v>307</v>
      </c>
      <c r="B42" s="64">
        <f aca="true" t="shared" si="2" ref="B42:J42">B40+B41</f>
        <v>2419313</v>
      </c>
      <c r="C42" s="64">
        <f t="shared" si="2"/>
        <v>219777849</v>
      </c>
      <c r="D42" s="64">
        <f t="shared" si="2"/>
        <v>7923829</v>
      </c>
      <c r="E42" s="64">
        <f t="shared" si="2"/>
        <v>359251847</v>
      </c>
      <c r="F42" s="64">
        <f t="shared" si="2"/>
        <v>32827459</v>
      </c>
      <c r="G42" s="64">
        <f t="shared" si="2"/>
        <v>107112175</v>
      </c>
      <c r="H42" s="64">
        <f t="shared" si="2"/>
        <v>25013780</v>
      </c>
      <c r="I42" s="64">
        <f t="shared" si="2"/>
        <v>1990142</v>
      </c>
      <c r="J42" s="64">
        <f t="shared" si="2"/>
        <v>175994</v>
      </c>
      <c r="K42" s="65"/>
      <c r="L42" s="194">
        <f>SUM(B42:J42)</f>
        <v>756492388</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35</v>
      </c>
      <c r="G45" s="107">
        <f>a!G102</f>
        <v>0</v>
      </c>
      <c r="H45" s="107">
        <f>a!H102</f>
        <v>62</v>
      </c>
      <c r="I45" s="107">
        <f>a!I102</f>
        <v>0</v>
      </c>
      <c r="J45" s="107">
        <f>a!J102</f>
        <v>0</v>
      </c>
      <c r="K45" s="35"/>
      <c r="L45" s="152">
        <f>a!K102</f>
        <v>97</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0</v>
      </c>
      <c r="G47" s="107">
        <f>a!G104</f>
        <v>1</v>
      </c>
      <c r="H47" s="107">
        <f>a!H104</f>
        <v>0</v>
      </c>
      <c r="I47" s="107">
        <f>a!I104</f>
        <v>0</v>
      </c>
      <c r="J47" s="107">
        <f>a!J104</f>
        <v>0</v>
      </c>
      <c r="K47" s="35"/>
      <c r="L47" s="152">
        <f>a!K104</f>
        <v>1</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530</v>
      </c>
      <c r="B52" s="36">
        <f>a!B179</f>
        <v>1881</v>
      </c>
      <c r="C52" s="36">
        <f>a!C179</f>
        <v>0</v>
      </c>
      <c r="D52" s="36">
        <f>a!D179</f>
        <v>625</v>
      </c>
      <c r="E52" s="36">
        <f>a!E179</f>
        <v>40933</v>
      </c>
      <c r="F52" s="36">
        <f>a!F179</f>
        <v>56037</v>
      </c>
      <c r="G52" s="36">
        <f>a!G179</f>
        <v>2765</v>
      </c>
      <c r="H52" s="36">
        <f>a!H179</f>
        <v>885</v>
      </c>
      <c r="I52" s="36">
        <f>a!I179</f>
        <v>3571</v>
      </c>
      <c r="J52" s="36">
        <f>a!J179</f>
        <v>11382</v>
      </c>
      <c r="K52" s="32"/>
      <c r="L52" s="56">
        <f>a!K179</f>
        <v>118079</v>
      </c>
    </row>
    <row r="53" spans="1:12" ht="13.5" thickBot="1">
      <c r="A53" s="35" t="s">
        <v>299</v>
      </c>
      <c r="B53" s="70"/>
      <c r="C53" s="36">
        <f>a!C192</f>
        <v>3889</v>
      </c>
      <c r="D53" s="70"/>
      <c r="E53" s="36">
        <f>a!E192</f>
        <v>2438</v>
      </c>
      <c r="F53" s="70"/>
      <c r="G53" s="36">
        <f>a!G192</f>
        <v>118</v>
      </c>
      <c r="H53" s="36">
        <f>a!H192</f>
        <v>407</v>
      </c>
      <c r="I53" s="70"/>
      <c r="J53" s="70"/>
      <c r="K53" s="32"/>
      <c r="L53" s="118">
        <f>a!K192</f>
        <v>6852</v>
      </c>
    </row>
    <row r="54" spans="1:12" ht="13.5" thickTop="1">
      <c r="A54" s="35" t="s">
        <v>812</v>
      </c>
      <c r="B54" s="64">
        <f>a!B138</f>
        <v>1881</v>
      </c>
      <c r="C54" s="64">
        <f>a!C138</f>
        <v>3889</v>
      </c>
      <c r="D54" s="64">
        <f>a!D138</f>
        <v>625</v>
      </c>
      <c r="E54" s="64">
        <f>a!E138</f>
        <v>43371</v>
      </c>
      <c r="F54" s="64">
        <f>a!F138</f>
        <v>56037</v>
      </c>
      <c r="G54" s="64">
        <f>a!G138</f>
        <v>2883</v>
      </c>
      <c r="H54" s="64">
        <f>a!H138</f>
        <v>1292</v>
      </c>
      <c r="I54" s="64">
        <f>a!I138</f>
        <v>3571</v>
      </c>
      <c r="J54" s="64">
        <f>a!J138</f>
        <v>11382</v>
      </c>
      <c r="K54" s="32"/>
      <c r="L54" s="117">
        <f>a!K138</f>
        <v>124931</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530</v>
      </c>
      <c r="B58" s="36">
        <f>a!B248</f>
        <v>3500</v>
      </c>
      <c r="C58" s="36">
        <f>a!C248</f>
        <v>0</v>
      </c>
      <c r="D58" s="36">
        <f>a!D248</f>
        <v>1108</v>
      </c>
      <c r="E58" s="36">
        <f>a!E248</f>
        <v>65537</v>
      </c>
      <c r="F58" s="36">
        <f>a!F248</f>
        <v>75088</v>
      </c>
      <c r="G58" s="36">
        <f>a!G248</f>
        <v>5137</v>
      </c>
      <c r="H58" s="36">
        <f>a!H248</f>
        <v>1466</v>
      </c>
      <c r="I58" s="36">
        <f>a!I248</f>
        <v>5317</v>
      </c>
      <c r="J58" s="36">
        <f>a!J248</f>
        <v>17299</v>
      </c>
      <c r="K58" s="32"/>
      <c r="L58" s="56">
        <f>a!K248</f>
        <v>174452</v>
      </c>
    </row>
    <row r="59" spans="1:12" ht="13.5" thickBot="1">
      <c r="A59" s="35" t="s">
        <v>299</v>
      </c>
      <c r="B59" s="70"/>
      <c r="C59" s="70">
        <f>a!C261</f>
        <v>6706</v>
      </c>
      <c r="D59" s="70"/>
      <c r="E59" s="70">
        <f>a!E261</f>
        <v>4227</v>
      </c>
      <c r="F59" s="70"/>
      <c r="G59" s="195">
        <f>a!G261</f>
        <v>352</v>
      </c>
      <c r="H59" s="195">
        <f>a!H261</f>
        <v>778</v>
      </c>
      <c r="I59" s="195"/>
      <c r="J59" s="195"/>
      <c r="K59" s="32"/>
      <c r="L59" s="196">
        <f>a!K261</f>
        <v>12063</v>
      </c>
    </row>
    <row r="60" spans="1:12" ht="13.5" thickTop="1">
      <c r="A60" s="35" t="s">
        <v>531</v>
      </c>
      <c r="B60" s="64">
        <f>a!B286</f>
        <v>3500</v>
      </c>
      <c r="C60" s="64">
        <f>a!C286</f>
        <v>6706</v>
      </c>
      <c r="D60" s="64">
        <f>a!D286</f>
        <v>1108</v>
      </c>
      <c r="E60" s="64">
        <f>a!E286</f>
        <v>69764</v>
      </c>
      <c r="F60" s="64">
        <f>a!F286</f>
        <v>75088</v>
      </c>
      <c r="G60" s="64">
        <f>a!G286</f>
        <v>5489</v>
      </c>
      <c r="H60" s="64">
        <f>a!H286</f>
        <v>2244</v>
      </c>
      <c r="I60" s="64">
        <f>a!I286</f>
        <v>5317</v>
      </c>
      <c r="J60" s="64">
        <f>a!J286</f>
        <v>17299</v>
      </c>
      <c r="K60" s="32"/>
      <c r="L60" s="194">
        <f>a!K286</f>
        <v>186515</v>
      </c>
    </row>
    <row r="61" ht="12.75">
      <c r="H61" s="21"/>
    </row>
    <row r="62" spans="1:12" ht="15.75">
      <c r="A62" s="71" t="str">
        <f>a!A289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530</v>
      </c>
      <c r="B64" s="36">
        <f>a!B340</f>
        <v>1737</v>
      </c>
      <c r="C64" s="36">
        <f>a!C340</f>
        <v>0</v>
      </c>
      <c r="D64" s="36">
        <f>a!D340</f>
        <v>589</v>
      </c>
      <c r="E64" s="36">
        <f>a!E340</f>
        <v>26303</v>
      </c>
      <c r="F64" s="36">
        <f>a!F340</f>
        <v>24843</v>
      </c>
      <c r="G64" s="36">
        <f>a!G340</f>
        <v>2748</v>
      </c>
      <c r="H64" s="36">
        <f>a!H340</f>
        <v>689</v>
      </c>
      <c r="I64" s="36">
        <f>a!I340</f>
        <v>2692</v>
      </c>
      <c r="J64" s="36">
        <f>a!J340</f>
        <v>6483</v>
      </c>
      <c r="K64" s="32"/>
      <c r="L64" s="56">
        <f>a!K340</f>
        <v>66084</v>
      </c>
    </row>
    <row r="65" spans="1:12" ht="13.5" thickBot="1">
      <c r="A65" s="35" t="s">
        <v>299</v>
      </c>
      <c r="B65" s="70"/>
      <c r="C65" s="50">
        <f>a!C329</f>
        <v>4367</v>
      </c>
      <c r="D65" s="153"/>
      <c r="E65" s="50">
        <f>a!E329</f>
        <v>2661</v>
      </c>
      <c r="F65" s="153"/>
      <c r="G65" s="50">
        <f>a!G329</f>
        <v>295</v>
      </c>
      <c r="H65" s="50">
        <f>a!H329</f>
        <v>568</v>
      </c>
      <c r="I65" s="70"/>
      <c r="J65" s="70"/>
      <c r="K65" s="32"/>
      <c r="L65" s="197">
        <f>a!K329</f>
        <v>7891</v>
      </c>
    </row>
    <row r="66" spans="1:12" ht="13.5" thickTop="1">
      <c r="A66" s="35" t="s">
        <v>531</v>
      </c>
      <c r="B66" s="64">
        <f>a!B299</f>
        <v>1737</v>
      </c>
      <c r="C66" s="64">
        <f>a!C299</f>
        <v>4367</v>
      </c>
      <c r="D66" s="64">
        <f>a!D299</f>
        <v>589</v>
      </c>
      <c r="E66" s="64">
        <f>a!E299</f>
        <v>28964</v>
      </c>
      <c r="F66" s="64">
        <f>a!F299</f>
        <v>24843</v>
      </c>
      <c r="G66" s="64">
        <f>a!G299</f>
        <v>3043</v>
      </c>
      <c r="H66" s="64">
        <f>a!H299</f>
        <v>1257</v>
      </c>
      <c r="I66" s="64">
        <f>a!I299</f>
        <v>2692</v>
      </c>
      <c r="J66" s="64">
        <f>a!J299</f>
        <v>6483</v>
      </c>
      <c r="K66" s="32"/>
      <c r="L66" s="194">
        <f>a!K299</f>
        <v>73975</v>
      </c>
    </row>
    <row r="67" ht="12.75">
      <c r="K67" s="32"/>
    </row>
    <row r="68" spans="1:2" ht="12.75">
      <c r="A68" s="35" t="str">
        <f>a!A344</f>
        <v>START</v>
      </c>
      <c r="B68" s="31">
        <f>a!A345</f>
        <v>38261</v>
      </c>
    </row>
    <row r="69" spans="1:2" ht="12.75">
      <c r="A69" s="35" t="str">
        <f>a!A346</f>
        <v>STOP</v>
      </c>
      <c r="B69" s="31">
        <f>a!A347</f>
        <v>38625</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sheetPr codeName="Sheet5"/>
  <dimension ref="A1:BE945"/>
  <sheetViews>
    <sheetView showGridLines="0" workbookViewId="0" topLeftCell="A15">
      <selection activeCell="L33" sqref="L3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503</v>
      </c>
      <c r="D1" s="11"/>
      <c r="E1" s="11"/>
      <c r="F1" s="11"/>
      <c r="G1" s="11"/>
      <c r="H1" s="8"/>
      <c r="I1" s="8"/>
      <c r="J1" s="10"/>
      <c r="K1" s="10"/>
    </row>
    <row r="2" spans="3:11" ht="42.75">
      <c r="C2" s="18" t="s">
        <v>313</v>
      </c>
      <c r="D2" s="19" t="s">
        <v>500</v>
      </c>
      <c r="E2" s="19" t="s">
        <v>501</v>
      </c>
      <c r="F2" s="18" t="s">
        <v>502</v>
      </c>
      <c r="G2" s="22"/>
      <c r="H2" s="8"/>
      <c r="I2" s="8"/>
      <c r="J2" s="10"/>
      <c r="K2" s="10"/>
    </row>
    <row r="3" spans="3:11" ht="12.75" customHeight="1">
      <c r="C3" s="13" t="s">
        <v>495</v>
      </c>
      <c r="D3" s="77">
        <f>Statistics!$F13/1024</f>
        <v>39703.8681640625</v>
      </c>
      <c r="E3" s="77"/>
      <c r="F3" s="77">
        <f aca="true" t="shared" si="0" ref="F3:F8">SUM(D3:E3)</f>
        <v>39703.8681640625</v>
      </c>
      <c r="G3" s="23"/>
      <c r="H3" s="8"/>
      <c r="I3" s="8"/>
      <c r="J3" s="10"/>
      <c r="K3" s="10"/>
    </row>
    <row r="4" spans="3:11" ht="12.75" customHeight="1">
      <c r="C4" s="13" t="s">
        <v>496</v>
      </c>
      <c r="D4" s="77">
        <f>Statistics!$F70/1024</f>
        <v>43365.3212890625</v>
      </c>
      <c r="E4" s="77"/>
      <c r="F4" s="77">
        <f t="shared" si="0"/>
        <v>43365.3212890625</v>
      </c>
      <c r="G4" s="23"/>
      <c r="H4" s="8"/>
      <c r="I4" s="8"/>
      <c r="J4" s="10"/>
      <c r="K4" s="10"/>
    </row>
    <row r="5" spans="3:11" ht="12.75" customHeight="1">
      <c r="C5" s="13" t="s">
        <v>497</v>
      </c>
      <c r="D5" s="77">
        <f>Statistics!$F127/1024</f>
        <v>67785.216796875</v>
      </c>
      <c r="E5" s="77"/>
      <c r="F5" s="77">
        <f t="shared" si="0"/>
        <v>67785.216796875</v>
      </c>
      <c r="G5" s="23"/>
      <c r="H5" s="8"/>
      <c r="I5" s="8"/>
      <c r="J5" s="10"/>
      <c r="K5" s="10"/>
    </row>
    <row r="6" spans="3:11" ht="12.75" customHeight="1">
      <c r="C6" s="13" t="s">
        <v>498</v>
      </c>
      <c r="D6" s="77">
        <f>Statistics!$F184/1024</f>
        <v>126370.0419921875</v>
      </c>
      <c r="E6" s="77"/>
      <c r="F6" s="77">
        <f t="shared" si="0"/>
        <v>126370.0419921875</v>
      </c>
      <c r="G6" s="23"/>
      <c r="H6" s="8"/>
      <c r="I6" s="8"/>
      <c r="J6" s="10"/>
      <c r="K6" s="10"/>
    </row>
    <row r="7" spans="3:11" ht="12.75" customHeight="1">
      <c r="C7" s="13" t="s">
        <v>321</v>
      </c>
      <c r="D7" s="77">
        <f>Statistics!$H241/1024</f>
        <v>94604.3671875</v>
      </c>
      <c r="E7" s="77">
        <f>'e0'!$E6/1024</f>
        <v>12814.0615234375</v>
      </c>
      <c r="F7" s="77">
        <f t="shared" si="0"/>
        <v>107418.4287109375</v>
      </c>
      <c r="G7" s="23"/>
      <c r="H7" s="8"/>
      <c r="I7" s="8"/>
      <c r="J7" s="10"/>
      <c r="K7" s="10"/>
    </row>
    <row r="8" spans="1:11" ht="14.25">
      <c r="A8" s="9"/>
      <c r="B8" s="9"/>
      <c r="C8" s="13" t="s">
        <v>322</v>
      </c>
      <c r="D8" s="77">
        <f>Statistics!$H302/1024</f>
        <v>83838.80859375</v>
      </c>
      <c r="E8" s="77">
        <f>e!$E6/1024</f>
        <v>46005.5791015625</v>
      </c>
      <c r="F8" s="77">
        <f t="shared" si="0"/>
        <v>129844.3876953125</v>
      </c>
      <c r="G8" s="8"/>
      <c r="H8" s="8"/>
      <c r="I8" s="8"/>
      <c r="J8" s="10"/>
      <c r="K8" s="10"/>
    </row>
    <row r="9" spans="2:11" ht="14.25">
      <c r="B9" s="9"/>
      <c r="C9" s="73" t="s">
        <v>324</v>
      </c>
      <c r="D9" s="77">
        <f>Statistics!$H363/1024</f>
        <v>86431.275390625</v>
      </c>
      <c r="E9" s="78">
        <v>279018</v>
      </c>
      <c r="F9" s="78">
        <v>365449</v>
      </c>
      <c r="G9" s="8"/>
      <c r="H9" s="8"/>
      <c r="I9" s="8"/>
      <c r="J9" s="10"/>
      <c r="K9" s="10"/>
    </row>
    <row r="10" spans="2:11" ht="14.25">
      <c r="B10" s="9"/>
      <c r="C10" s="73" t="s">
        <v>325</v>
      </c>
      <c r="D10" s="189">
        <f>Statistics!$I440/1024</f>
        <v>82838.43864770507</v>
      </c>
      <c r="E10" s="189">
        <f>Statistics!M440/1024</f>
        <v>329936.0163010312</v>
      </c>
      <c r="F10" s="189">
        <f>Statistics!N440/1024</f>
        <v>412774.4549487363</v>
      </c>
      <c r="G10" s="8"/>
      <c r="H10" s="8"/>
      <c r="I10" s="8"/>
      <c r="J10" s="10"/>
      <c r="K10" s="10"/>
    </row>
    <row r="11" spans="2:11" ht="14.25">
      <c r="B11" s="9"/>
      <c r="C11" s="73" t="s">
        <v>527</v>
      </c>
      <c r="D11" s="190">
        <f>Statistics!I501/1024</f>
        <v>118937.5400390625</v>
      </c>
      <c r="E11" s="190">
        <f>Statistics!M501/1024</f>
        <v>585230.3935546875</v>
      </c>
      <c r="F11" s="190">
        <f>Statistics!N501/1024</f>
        <v>704167.93359375</v>
      </c>
      <c r="G11" s="8"/>
      <c r="H11" s="8"/>
      <c r="I11" s="8"/>
      <c r="J11" s="10"/>
      <c r="K11" s="10"/>
    </row>
    <row r="12" spans="2:11" ht="14.25">
      <c r="B12" s="9"/>
      <c r="C12" s="73" t="s">
        <v>556</v>
      </c>
      <c r="D12" s="190">
        <f>Statistics!I562/1024</f>
        <v>125673.240234375</v>
      </c>
      <c r="E12" s="190">
        <f>Statistics!M562/1024</f>
        <v>613098.0859375</v>
      </c>
      <c r="F12" s="190">
        <f>Statistics!N562/1024</f>
        <v>738771.3251953125</v>
      </c>
      <c r="G12" s="8"/>
      <c r="H12" s="8"/>
      <c r="I12" s="8"/>
      <c r="J12" s="10"/>
      <c r="K12" s="10"/>
    </row>
    <row r="13" spans="2:11" ht="12.75">
      <c r="B13" s="9"/>
      <c r="C13" s="8"/>
      <c r="D13" s="8"/>
      <c r="E13" s="10"/>
      <c r="F13" s="8"/>
      <c r="G13" s="8"/>
      <c r="H13" s="8"/>
      <c r="I13" s="8"/>
      <c r="J13" s="10"/>
      <c r="K13" s="10"/>
    </row>
    <row r="14" spans="2:11" ht="12.75">
      <c r="B14" s="9"/>
      <c r="C14" s="8"/>
      <c r="D14" s="8"/>
      <c r="E14" s="10"/>
      <c r="F14" s="8"/>
      <c r="G14" s="8"/>
      <c r="H14" s="8"/>
      <c r="I14" s="8"/>
      <c r="J14" s="10"/>
      <c r="K14" s="10"/>
    </row>
    <row r="15" spans="1:11" ht="22.5" customHeight="1">
      <c r="A15" s="12" t="s">
        <v>499</v>
      </c>
      <c r="B15" s="11"/>
      <c r="C15" s="11"/>
      <c r="D15" s="11"/>
      <c r="E15" s="11"/>
      <c r="F15" s="11"/>
      <c r="G15" s="11"/>
      <c r="H15" s="11"/>
      <c r="I15" s="11"/>
      <c r="J15" s="11"/>
      <c r="K15" s="10"/>
    </row>
    <row r="16" spans="1:11" s="5" customFormat="1" ht="42.75">
      <c r="A16" s="19" t="s">
        <v>313</v>
      </c>
      <c r="B16" s="18" t="s">
        <v>228</v>
      </c>
      <c r="C16" s="18" t="s">
        <v>229</v>
      </c>
      <c r="D16" s="18" t="s">
        <v>230</v>
      </c>
      <c r="E16" s="18" t="s">
        <v>231</v>
      </c>
      <c r="F16" s="18" t="s">
        <v>337</v>
      </c>
      <c r="G16" s="18" t="s">
        <v>509</v>
      </c>
      <c r="H16" s="18" t="s">
        <v>234</v>
      </c>
      <c r="I16" s="18" t="s">
        <v>235</v>
      </c>
      <c r="J16" s="19" t="s">
        <v>236</v>
      </c>
      <c r="K16" s="25"/>
    </row>
    <row r="17" spans="1:11" ht="12.75" customHeight="1">
      <c r="A17" s="13" t="s">
        <v>495</v>
      </c>
      <c r="B17" s="14">
        <v>3550</v>
      </c>
      <c r="C17" s="14">
        <v>8215</v>
      </c>
      <c r="D17" s="14">
        <v>12036</v>
      </c>
      <c r="E17" s="14">
        <v>732</v>
      </c>
      <c r="F17" s="14">
        <v>559</v>
      </c>
      <c r="G17" s="14">
        <v>25092</v>
      </c>
      <c r="H17" s="14">
        <v>9192</v>
      </c>
      <c r="I17" s="14">
        <v>6440</v>
      </c>
      <c r="J17" s="14">
        <v>40724</v>
      </c>
      <c r="K17" s="8"/>
    </row>
    <row r="18" spans="1:11" ht="12.75" customHeight="1">
      <c r="A18" s="13" t="s">
        <v>496</v>
      </c>
      <c r="B18" s="14">
        <v>6398</v>
      </c>
      <c r="C18" s="14">
        <v>14332</v>
      </c>
      <c r="D18" s="14">
        <v>36865</v>
      </c>
      <c r="E18" s="14">
        <v>1207</v>
      </c>
      <c r="F18" s="14">
        <v>742</v>
      </c>
      <c r="G18" s="14">
        <v>59544</v>
      </c>
      <c r="H18" s="14">
        <v>26883</v>
      </c>
      <c r="I18" s="14">
        <v>19719</v>
      </c>
      <c r="J18" s="14">
        <v>106146</v>
      </c>
      <c r="K18" s="8"/>
    </row>
    <row r="19" spans="1:12" ht="12.75" customHeight="1">
      <c r="A19" s="13" t="s">
        <v>497</v>
      </c>
      <c r="B19" s="14">
        <v>7922</v>
      </c>
      <c r="C19" s="14">
        <v>16397</v>
      </c>
      <c r="D19" s="14">
        <v>53708</v>
      </c>
      <c r="E19" s="14">
        <v>1440</v>
      </c>
      <c r="F19" s="14">
        <v>923</v>
      </c>
      <c r="G19" s="14">
        <v>80390</v>
      </c>
      <c r="H19" s="14">
        <v>46518</v>
      </c>
      <c r="I19" s="14">
        <v>26080</v>
      </c>
      <c r="J19" s="14">
        <v>152988</v>
      </c>
      <c r="K19" s="8"/>
      <c r="L19" s="6"/>
    </row>
    <row r="20" spans="1:12" ht="12.75" customHeight="1">
      <c r="A20" s="13" t="s">
        <v>498</v>
      </c>
      <c r="B20" s="14">
        <f>Statistics!A192</f>
        <v>6148</v>
      </c>
      <c r="C20" s="14">
        <f>Statistics!B192</f>
        <v>14582</v>
      </c>
      <c r="D20" s="14">
        <f>Statistics!C192</f>
        <v>50257</v>
      </c>
      <c r="E20" s="14">
        <f>Statistics!D192</f>
        <v>1252</v>
      </c>
      <c r="F20" s="14">
        <f>Statistics!E192</f>
        <v>874</v>
      </c>
      <c r="G20" s="24">
        <v>73113</v>
      </c>
      <c r="H20" s="14">
        <f>Statistics!F192</f>
        <v>45604</v>
      </c>
      <c r="I20" s="14">
        <f>Statistics!G192</f>
        <v>25181</v>
      </c>
      <c r="J20" s="14">
        <f>Statistics!H192</f>
        <v>143898</v>
      </c>
      <c r="K20" s="8"/>
      <c r="L20" s="6"/>
    </row>
    <row r="21" spans="1:12" ht="12.75" customHeight="1">
      <c r="A21" s="13" t="s">
        <v>532</v>
      </c>
      <c r="B21" s="14">
        <f>Statistics!A249</f>
        <v>4340</v>
      </c>
      <c r="C21" s="14">
        <f>Statistics!B249</f>
        <v>12409</v>
      </c>
      <c r="D21" s="14">
        <f>Statistics!C249</f>
        <v>33669</v>
      </c>
      <c r="E21" s="14">
        <f>Statistics!D249</f>
        <v>1097</v>
      </c>
      <c r="F21" s="14">
        <f>Statistics!E249</f>
        <v>815</v>
      </c>
      <c r="G21" s="14">
        <v>52330</v>
      </c>
      <c r="H21" s="14">
        <f>Statistics!F249</f>
        <v>21749</v>
      </c>
      <c r="I21" s="14">
        <f>Statistics!G249</f>
        <v>28411</v>
      </c>
      <c r="J21" s="14">
        <f>Statistics!H249</f>
        <v>102490</v>
      </c>
      <c r="K21" s="8"/>
      <c r="L21" s="6"/>
    </row>
    <row r="22" spans="1:12" ht="12" customHeight="1">
      <c r="A22" s="13" t="s">
        <v>322</v>
      </c>
      <c r="B22" s="14">
        <f>Statistics!A310</f>
        <v>3528</v>
      </c>
      <c r="C22" s="14">
        <f>Statistics!B310</f>
        <v>11695</v>
      </c>
      <c r="D22" s="14">
        <f>Statistics!C310</f>
        <v>42839</v>
      </c>
      <c r="E22" s="14">
        <f>Statistics!D310</f>
        <v>1219</v>
      </c>
      <c r="F22" s="14">
        <f>Statistics!E310</f>
        <v>714</v>
      </c>
      <c r="G22" s="14">
        <f>SUM(B22:F22)</f>
        <v>59995</v>
      </c>
      <c r="H22" s="14">
        <f>Statistics!F310</f>
        <v>18606</v>
      </c>
      <c r="I22" s="14">
        <f>Statistics!G310</f>
        <v>35308</v>
      </c>
      <c r="J22" s="14">
        <f>Statistics!H310</f>
        <v>113909</v>
      </c>
      <c r="K22" s="8"/>
      <c r="L22" s="6"/>
    </row>
    <row r="23" spans="1:12" s="32" customFormat="1" ht="12" customHeight="1">
      <c r="A23" s="13" t="s">
        <v>324</v>
      </c>
      <c r="B23" s="14">
        <f>Statistics!A371</f>
        <v>4123</v>
      </c>
      <c r="C23" s="14">
        <f>Statistics!B371</f>
        <v>19243</v>
      </c>
      <c r="D23" s="14">
        <f>Statistics!C371</f>
        <v>82451</v>
      </c>
      <c r="E23" s="14">
        <f>Statistics!D371</f>
        <v>1712</v>
      </c>
      <c r="F23" s="14">
        <f>Statistics!E371</f>
        <v>1057</v>
      </c>
      <c r="G23" s="14">
        <f>SUM(B23:F23)</f>
        <v>108586</v>
      </c>
      <c r="H23" s="14">
        <f>Statistics!F371</f>
        <v>39501</v>
      </c>
      <c r="I23" s="14">
        <f>Statistics!G371</f>
        <v>60297</v>
      </c>
      <c r="J23" s="14">
        <f>Statistics!H371</f>
        <v>208384</v>
      </c>
      <c r="K23" s="8"/>
      <c r="L23" s="8"/>
    </row>
    <row r="24" spans="1:12" s="32" customFormat="1" ht="12" customHeight="1">
      <c r="A24" s="14" t="s">
        <v>325</v>
      </c>
      <c r="B24" s="14">
        <f>Statistics!A432</f>
        <v>5238</v>
      </c>
      <c r="C24" s="14">
        <f>Statistics!B432</f>
        <v>20965</v>
      </c>
      <c r="D24" s="14">
        <f>Statistics!C432</f>
        <v>89920</v>
      </c>
      <c r="E24" s="14">
        <f>Statistics!D432</f>
        <v>1943</v>
      </c>
      <c r="F24" s="14">
        <f>Statistics!E432</f>
        <v>1485</v>
      </c>
      <c r="G24" s="14">
        <f>SUM(B24:F24)</f>
        <v>119551</v>
      </c>
      <c r="H24" s="14">
        <f>Statistics!F432</f>
        <v>54042</v>
      </c>
      <c r="I24" s="14">
        <f>Statistics!G432</f>
        <v>55991</v>
      </c>
      <c r="J24" s="14">
        <f>Statistics!H432</f>
        <v>229584</v>
      </c>
      <c r="K24" s="8"/>
      <c r="L24" s="8"/>
    </row>
    <row r="25" spans="1:12" ht="12" customHeight="1">
      <c r="A25" s="14" t="s">
        <v>527</v>
      </c>
      <c r="B25" s="14">
        <f>Statistics!A493</f>
        <v>6430</v>
      </c>
      <c r="C25" s="14">
        <f>Statistics!B493</f>
        <v>23261</v>
      </c>
      <c r="D25" s="14">
        <f>Statistics!C493</f>
        <v>96136</v>
      </c>
      <c r="E25" s="14">
        <f>Statistics!D493</f>
        <v>2342</v>
      </c>
      <c r="F25" s="14">
        <f>Statistics!E493</f>
        <v>7112</v>
      </c>
      <c r="G25" s="14">
        <f>SUM(B25:F25)</f>
        <v>135281</v>
      </c>
      <c r="H25" s="14">
        <f>Statistics!F493</f>
        <v>74013</v>
      </c>
      <c r="I25" s="14">
        <f>Statistics!G493</f>
        <v>4927</v>
      </c>
      <c r="J25" s="14">
        <f>Statistics!H493</f>
        <v>214221</v>
      </c>
      <c r="K25" s="8"/>
      <c r="L25" s="6"/>
    </row>
    <row r="26" spans="1:12" ht="12" customHeight="1">
      <c r="A26" s="231" t="s">
        <v>652</v>
      </c>
      <c r="B26" s="14">
        <f>Statistics!A554</f>
        <v>5798</v>
      </c>
      <c r="C26" s="14">
        <f>Statistics!B554</f>
        <v>15776</v>
      </c>
      <c r="D26" s="14">
        <f>Statistics!C554</f>
        <v>75148</v>
      </c>
      <c r="E26" s="14">
        <f>Statistics!D554</f>
        <v>1849</v>
      </c>
      <c r="F26" s="14">
        <f>Statistics!E554</f>
        <v>3637</v>
      </c>
      <c r="G26" s="14">
        <f>SUM(B26:F26)</f>
        <v>102208</v>
      </c>
      <c r="H26" s="14">
        <f>Statistics!F554</f>
        <v>58331</v>
      </c>
      <c r="I26" s="14">
        <f>Statistics!G554</f>
        <v>25976</v>
      </c>
      <c r="J26" s="14">
        <f>Statistics!H554</f>
        <v>186515</v>
      </c>
      <c r="K26" s="8"/>
      <c r="L26" s="6"/>
    </row>
    <row r="27" spans="1:12" ht="11.25" customHeight="1">
      <c r="A27" s="17"/>
      <c r="B27" s="16"/>
      <c r="C27" s="16"/>
      <c r="D27" s="16"/>
      <c r="E27" s="16"/>
      <c r="F27" s="16"/>
      <c r="G27" s="16"/>
      <c r="H27" s="16"/>
      <c r="I27" s="16"/>
      <c r="J27" s="16"/>
      <c r="K27" s="8"/>
      <c r="L27" s="6"/>
    </row>
    <row r="28" spans="1:11" ht="12" customHeight="1">
      <c r="A28" s="15"/>
      <c r="B28" s="16"/>
      <c r="C28" s="16"/>
      <c r="D28" s="16"/>
      <c r="E28" s="16"/>
      <c r="F28" s="16"/>
      <c r="G28" s="16"/>
      <c r="H28" s="16"/>
      <c r="I28" s="16"/>
      <c r="J28" s="16"/>
      <c r="K28" s="8"/>
    </row>
    <row r="29" spans="1:57" ht="12.75" customHeight="1">
      <c r="A29" s="15" t="s">
        <v>508</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2.75" customHeight="1">
      <c r="A30" s="20"/>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529</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5" t="s">
        <v>504</v>
      </c>
      <c r="B32" s="16"/>
      <c r="C32" s="16"/>
      <c r="D32" s="16"/>
      <c r="E32" s="16"/>
      <c r="F32" s="16"/>
      <c r="G32" s="16"/>
      <c r="H32" s="16"/>
      <c r="I32" s="16"/>
      <c r="J32" s="16"/>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5" t="s">
        <v>505</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2.75" customHeight="1">
      <c r="A34" s="17" t="s">
        <v>510</v>
      </c>
      <c r="B34" s="17"/>
      <c r="C34" s="17"/>
      <c r="D34" s="17"/>
      <c r="E34" s="17"/>
      <c r="F34" s="17"/>
      <c r="G34" s="17"/>
      <c r="H34" s="17"/>
      <c r="I34" s="17"/>
      <c r="J34" s="1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2.75" customHeight="1">
      <c r="A35" s="105" t="s">
        <v>511</v>
      </c>
      <c r="B35" s="16"/>
      <c r="C35" s="16"/>
      <c r="D35" s="16"/>
      <c r="E35" s="16"/>
      <c r="F35" s="16"/>
      <c r="G35" s="16"/>
      <c r="H35" s="16"/>
      <c r="I35" s="16"/>
      <c r="J35" s="16"/>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s="32" customFormat="1" ht="14.25">
      <c r="A36" s="106" t="s">
        <v>506</v>
      </c>
      <c r="B36" s="8"/>
      <c r="C36" s="8"/>
      <c r="D36" s="8"/>
      <c r="E36" s="8"/>
      <c r="F36" s="8"/>
      <c r="G36" s="8"/>
      <c r="H36" s="8"/>
      <c r="I36" s="8"/>
      <c r="J36" s="8"/>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s="32" customFormat="1" ht="14.25">
      <c r="A37" s="17" t="s">
        <v>507</v>
      </c>
      <c r="B37" s="8"/>
      <c r="C37" s="8"/>
      <c r="D37" s="8"/>
      <c r="E37" s="8"/>
      <c r="F37" s="8"/>
      <c r="G37" s="8"/>
      <c r="H37" s="8"/>
      <c r="I37" s="8"/>
      <c r="J37" s="8"/>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4.25">
      <c r="A38" s="234" t="s">
        <v>839</v>
      </c>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7"/>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7"/>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2"/>
      <c r="C45" s="8"/>
      <c r="D45" s="8"/>
      <c r="E45" s="2"/>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2"/>
      <c r="C46" s="8"/>
      <c r="D46" s="8"/>
      <c r="E46" s="2"/>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9"/>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9"/>
      <c r="B49" s="8"/>
      <c r="C49" s="8"/>
      <c r="D49" s="8"/>
      <c r="E49" s="8"/>
      <c r="F49" s="8"/>
      <c r="G49" s="8"/>
      <c r="H49" s="8"/>
      <c r="I49" s="8"/>
      <c r="J49" s="8"/>
      <c r="K49" s="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8"/>
      <c r="B51" s="21"/>
      <c r="C51" s="21"/>
      <c r="D51" s="21"/>
      <c r="E51" s="21"/>
      <c r="F51" s="21"/>
      <c r="G51" s="21"/>
      <c r="H51" s="21"/>
      <c r="I51" s="21"/>
      <c r="J51" s="21"/>
      <c r="K51" s="21"/>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8"/>
      <c r="B52" s="21"/>
      <c r="C52" s="21"/>
      <c r="D52" s="21"/>
      <c r="E52" s="21"/>
      <c r="F52" s="21"/>
      <c r="G52" s="21"/>
      <c r="H52" s="21"/>
      <c r="I52" s="21"/>
      <c r="J52" s="21"/>
      <c r="K52" s="21"/>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10"/>
      <c r="B53" s="8"/>
      <c r="C53" s="8"/>
      <c r="D53" s="8"/>
      <c r="E53" s="8"/>
      <c r="F53" s="8"/>
      <c r="G53" s="8"/>
      <c r="H53" s="8"/>
      <c r="I53" s="8"/>
      <c r="J53" s="8"/>
      <c r="K53" s="7"/>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10"/>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9"/>
      <c r="B64" s="8"/>
      <c r="C64" s="8"/>
      <c r="D64" s="8"/>
      <c r="E64" s="8"/>
      <c r="F64" s="8"/>
      <c r="G64" s="8"/>
      <c r="H64" s="8"/>
      <c r="I64" s="8"/>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9"/>
      <c r="B65" s="8"/>
      <c r="C65" s="8"/>
      <c r="D65" s="8"/>
      <c r="E65" s="8"/>
      <c r="F65" s="8"/>
      <c r="G65" s="8"/>
      <c r="H65" s="8"/>
      <c r="I65" s="8"/>
      <c r="J65" s="8"/>
      <c r="K65" s="8"/>
      <c r="L65" s="8"/>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10"/>
      <c r="C66" s="10"/>
      <c r="D66" s="10"/>
      <c r="E66" s="10"/>
      <c r="F66" s="10"/>
      <c r="G66" s="10"/>
      <c r="H66" s="10"/>
      <c r="I66" s="10"/>
      <c r="J66" s="8"/>
      <c r="K66" s="8"/>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10"/>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10"/>
      <c r="B69" s="8"/>
      <c r="C69" s="8"/>
      <c r="D69" s="8"/>
      <c r="E69" s="8"/>
      <c r="F69" s="8"/>
      <c r="G69" s="8"/>
      <c r="H69" s="8"/>
      <c r="I69" s="8"/>
      <c r="J69" s="8"/>
      <c r="K69" s="7"/>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9"/>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9"/>
      <c r="B81" s="8"/>
      <c r="C81" s="8"/>
      <c r="D81" s="8"/>
      <c r="E81" s="8"/>
      <c r="F81" s="8"/>
      <c r="G81" s="8"/>
      <c r="H81" s="8"/>
      <c r="I81" s="8"/>
      <c r="J81" s="8"/>
      <c r="K81" s="8"/>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10"/>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10"/>
      <c r="B85" s="8"/>
      <c r="C85" s="8"/>
      <c r="D85" s="8"/>
      <c r="E85" s="8"/>
      <c r="F85" s="8"/>
      <c r="G85" s="8"/>
      <c r="H85" s="8"/>
      <c r="I85" s="8"/>
      <c r="J85" s="8"/>
      <c r="K85" s="7"/>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9"/>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9"/>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10"/>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10"/>
      <c r="B101" s="8"/>
      <c r="C101" s="8"/>
      <c r="D101" s="8"/>
      <c r="E101" s="8"/>
      <c r="F101" s="8"/>
      <c r="G101" s="8"/>
      <c r="H101" s="8"/>
      <c r="I101" s="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9"/>
      <c r="B113" s="8"/>
      <c r="C113" s="8"/>
      <c r="D113" s="8"/>
      <c r="E113" s="8"/>
      <c r="F113" s="8"/>
      <c r="G113" s="8"/>
      <c r="H113" s="8"/>
      <c r="I113" s="8"/>
      <c r="J113" s="8"/>
      <c r="K113" s="8"/>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9"/>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8"/>
      <c r="K116" s="8"/>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10"/>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10"/>
      <c r="B118" s="8"/>
      <c r="C118" s="8"/>
      <c r="D118" s="8"/>
      <c r="E118" s="8"/>
      <c r="F118" s="8"/>
      <c r="G118" s="8"/>
      <c r="H118" s="8"/>
      <c r="I118" s="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8"/>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8"/>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9"/>
      <c r="B130" s="8"/>
      <c r="C130" s="8"/>
      <c r="D130" s="8"/>
      <c r="E130" s="8"/>
      <c r="F130" s="8"/>
      <c r="G130" s="8"/>
      <c r="H130" s="8"/>
      <c r="I130" s="8"/>
      <c r="J130" s="8"/>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9"/>
      <c r="B131" s="8"/>
      <c r="C131" s="8"/>
      <c r="D131" s="8"/>
      <c r="E131" s="8"/>
      <c r="F131" s="8"/>
      <c r="G131" s="8"/>
      <c r="H131" s="8"/>
      <c r="I131" s="8"/>
      <c r="J131" s="8"/>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10"/>
      <c r="L140" s="8"/>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9"/>
      <c r="B142" s="8"/>
      <c r="C142" s="8"/>
      <c r="D142" s="8"/>
      <c r="E142" s="8"/>
      <c r="F142" s="8"/>
      <c r="G142" s="8"/>
      <c r="H142" s="8"/>
      <c r="I142" s="8"/>
      <c r="J142" s="8"/>
      <c r="K142" s="8"/>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9"/>
      <c r="B143" s="8"/>
      <c r="C143" s="8"/>
      <c r="D143" s="8"/>
      <c r="E143" s="8"/>
      <c r="F143" s="8"/>
      <c r="G143" s="8"/>
      <c r="H143" s="8"/>
      <c r="I143" s="8"/>
      <c r="J143" s="8"/>
      <c r="K143" s="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10"/>
      <c r="B146" s="8"/>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10"/>
      <c r="B147" s="8"/>
      <c r="C147" s="10"/>
      <c r="D147" s="10"/>
      <c r="E147" s="10"/>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10"/>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10"/>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9"/>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9"/>
      <c r="B155" s="9"/>
      <c r="C155" s="8"/>
      <c r="D155" s="8"/>
      <c r="E155" s="8"/>
      <c r="F155" s="8"/>
      <c r="G155" s="8"/>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9"/>
      <c r="B156" s="8"/>
      <c r="C156" s="8"/>
      <c r="D156" s="8"/>
      <c r="E156" s="8"/>
      <c r="F156" s="8"/>
      <c r="G156" s="8"/>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row r="944" spans="1:57"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row>
    <row r="945" spans="1:57"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5"/>
  <dimension ref="A1:Y273"/>
  <sheetViews>
    <sheetView showGridLines="0" workbookViewId="0" topLeftCell="A171">
      <selection activeCell="D146" sqref="D14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654</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6856</v>
      </c>
      <c r="D4" s="109"/>
      <c r="E4" s="36">
        <f>a!E4</f>
        <v>3414</v>
      </c>
      <c r="F4" s="109"/>
      <c r="G4" s="36">
        <f>a!G4</f>
        <v>361</v>
      </c>
      <c r="H4" s="36">
        <f>a!H4</f>
        <v>784</v>
      </c>
      <c r="I4" s="109"/>
      <c r="J4" s="109"/>
      <c r="K4" s="37"/>
      <c r="L4" s="35">
        <f>a!K4</f>
        <v>11415</v>
      </c>
      <c r="M4" s="65"/>
    </row>
    <row r="5" spans="1:12" s="38" customFormat="1" ht="12.75">
      <c r="A5" s="35" t="str">
        <f>a!A5</f>
        <v>Non-ECS Orders/Subscrip</v>
      </c>
      <c r="B5" s="36">
        <f>a!B5</f>
        <v>114</v>
      </c>
      <c r="C5" s="36">
        <f>a!C5</f>
        <v>0</v>
      </c>
      <c r="D5" s="36">
        <f>a!D5</f>
        <v>176</v>
      </c>
      <c r="E5" s="36">
        <f>a!E5</f>
        <v>1135</v>
      </c>
      <c r="F5" s="36">
        <f>a!F5</f>
        <v>79</v>
      </c>
      <c r="G5" s="36">
        <f>a!G5</f>
        <v>421</v>
      </c>
      <c r="H5" s="36">
        <f>a!H5</f>
        <v>935</v>
      </c>
      <c r="I5" s="36">
        <f>a!I5</f>
        <v>154</v>
      </c>
      <c r="J5" s="36">
        <f>a!J5</f>
        <v>0</v>
      </c>
      <c r="K5" s="37"/>
      <c r="L5" s="36">
        <f>a!K5</f>
        <v>3014</v>
      </c>
    </row>
    <row r="6" spans="1:12" s="38" customFormat="1" ht="12.75">
      <c r="A6" s="35" t="str">
        <f>a!A6</f>
        <v>WWW (users)</v>
      </c>
      <c r="B6" s="36">
        <f>a!B6</f>
        <v>90951</v>
      </c>
      <c r="C6" s="36">
        <f>a!C6</f>
        <v>0</v>
      </c>
      <c r="D6" s="36">
        <f>a!D6</f>
        <v>201159</v>
      </c>
      <c r="E6" s="36">
        <f>a!E6</f>
        <v>249020</v>
      </c>
      <c r="F6" s="36">
        <f>a!F6</f>
        <v>102226</v>
      </c>
      <c r="G6" s="36">
        <f>a!G6</f>
        <v>245020</v>
      </c>
      <c r="H6" s="36">
        <f>a!H6</f>
        <v>619729</v>
      </c>
      <c r="I6" s="36">
        <f>a!I6</f>
        <v>121844</v>
      </c>
      <c r="J6" s="36">
        <f>a!J6</f>
        <v>865810</v>
      </c>
      <c r="K6" s="37"/>
      <c r="L6" s="36">
        <f>a!K6</f>
        <v>2495759</v>
      </c>
    </row>
    <row r="7" spans="1:12" s="38" customFormat="1" ht="12.75">
      <c r="A7" s="35" t="str">
        <f>a!A7</f>
        <v>FTP (users)</v>
      </c>
      <c r="B7" s="36">
        <f>a!B7</f>
        <v>43</v>
      </c>
      <c r="C7" s="36">
        <f>a!C7</f>
        <v>0</v>
      </c>
      <c r="D7" s="36">
        <f>a!D7</f>
        <v>169</v>
      </c>
      <c r="E7" s="36">
        <f>a!E7</f>
        <v>1311</v>
      </c>
      <c r="F7" s="36">
        <f>a!F7</f>
        <v>2015</v>
      </c>
      <c r="G7" s="36">
        <f>a!G7</f>
        <v>0</v>
      </c>
      <c r="H7" s="36">
        <f>a!H7</f>
        <v>575</v>
      </c>
      <c r="I7" s="36">
        <f>a!I7</f>
        <v>1590</v>
      </c>
      <c r="J7" s="36">
        <f>a!J7</f>
        <v>813</v>
      </c>
      <c r="K7" s="37"/>
      <c r="L7" s="36">
        <f>a!K7</f>
        <v>6516</v>
      </c>
    </row>
    <row r="8" spans="1:12" s="38" customFormat="1" ht="13.5" thickBot="1">
      <c r="A8" s="35" t="str">
        <f>a!A8</f>
        <v>Off-line (users)</v>
      </c>
      <c r="B8" s="49">
        <f>a!B8</f>
        <v>0</v>
      </c>
      <c r="C8" s="49">
        <f>a!C8</f>
        <v>0</v>
      </c>
      <c r="D8" s="49">
        <f>a!D8</f>
        <v>77</v>
      </c>
      <c r="E8" s="49">
        <f>a!E8</f>
        <v>1111</v>
      </c>
      <c r="F8" s="49">
        <f>a!F8</f>
        <v>470</v>
      </c>
      <c r="G8" s="49">
        <f>a!G8</f>
        <v>1039</v>
      </c>
      <c r="H8" s="49">
        <f>a!H8</f>
        <v>0</v>
      </c>
      <c r="I8" s="49">
        <f>a!I8</f>
        <v>608</v>
      </c>
      <c r="J8" s="49">
        <f>a!J8</f>
        <v>336</v>
      </c>
      <c r="K8" s="37"/>
      <c r="L8" s="49">
        <f>a!K8</f>
        <v>3641</v>
      </c>
    </row>
    <row r="9" spans="1:12" s="38" customFormat="1" ht="14.25" thickBot="1" thickTop="1">
      <c r="A9" s="35" t="str">
        <f>a!A9</f>
        <v>Datapool (users)</v>
      </c>
      <c r="B9" s="49">
        <f>a!B9</f>
        <v>0</v>
      </c>
      <c r="C9" s="49">
        <f>a!C9</f>
        <v>2223</v>
      </c>
      <c r="D9" s="49">
        <f>a!D9</f>
        <v>0</v>
      </c>
      <c r="E9" s="49">
        <f>a!E9</f>
        <v>2638</v>
      </c>
      <c r="F9" s="49">
        <f>a!F9</f>
        <v>0</v>
      </c>
      <c r="G9" s="49">
        <f>a!G9</f>
        <v>722</v>
      </c>
      <c r="H9" s="49">
        <f>a!H9</f>
        <v>757</v>
      </c>
      <c r="I9" s="49">
        <f>a!I9</f>
        <v>0</v>
      </c>
      <c r="J9" s="49">
        <f>a!J9</f>
        <v>0</v>
      </c>
      <c r="K9" s="37"/>
      <c r="L9" s="49">
        <f>a!K9</f>
        <v>6340</v>
      </c>
    </row>
    <row r="10" spans="1:12" s="38" customFormat="1" ht="13.5" thickTop="1">
      <c r="A10" s="35" t="str">
        <f>a!A10</f>
        <v>Total (users)</v>
      </c>
      <c r="B10" s="36">
        <f>a!B10</f>
        <v>91108</v>
      </c>
      <c r="C10" s="36">
        <f>a!C10</f>
        <v>9079</v>
      </c>
      <c r="D10" s="36">
        <f>a!D10</f>
        <v>201581</v>
      </c>
      <c r="E10" s="36">
        <f>a!E10</f>
        <v>258629</v>
      </c>
      <c r="F10" s="36">
        <f>a!F10</f>
        <v>104790</v>
      </c>
      <c r="G10" s="36">
        <f>a!G10</f>
        <v>247563</v>
      </c>
      <c r="H10" s="36">
        <f>a!H10</f>
        <v>622780</v>
      </c>
      <c r="I10" s="36">
        <f>a!I10</f>
        <v>124196</v>
      </c>
      <c r="J10" s="36">
        <f>a!J10</f>
        <v>866959</v>
      </c>
      <c r="K10" s="37"/>
      <c r="L10" s="36">
        <f>a!K10</f>
        <v>2526685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75296</v>
      </c>
      <c r="D13" s="109"/>
      <c r="E13" s="107">
        <f>a!E14</f>
        <v>56916</v>
      </c>
      <c r="F13" s="109"/>
      <c r="G13" s="107">
        <f>a!G14</f>
        <v>431226</v>
      </c>
      <c r="H13" s="107">
        <f>a!H14</f>
        <v>55484</v>
      </c>
      <c r="I13" s="109"/>
      <c r="J13" s="109"/>
      <c r="K13" s="37"/>
      <c r="L13" s="108">
        <f>a!K14</f>
        <v>618922</v>
      </c>
    </row>
    <row r="14" spans="1:12" s="38" customFormat="1" ht="12.75">
      <c r="A14" s="35" t="str">
        <f>a!A15</f>
        <v>Non-ECS Orders/Subscrip</v>
      </c>
      <c r="B14" s="36">
        <f>a!B15</f>
        <v>5052</v>
      </c>
      <c r="C14" s="36">
        <f>a!C15</f>
        <v>0</v>
      </c>
      <c r="D14" s="36">
        <f>a!D15</f>
        <v>320</v>
      </c>
      <c r="E14" s="36">
        <f>a!E15</f>
        <v>22086</v>
      </c>
      <c r="F14" s="36">
        <f>a!F15</f>
        <v>1446</v>
      </c>
      <c r="G14" s="36">
        <f>a!G15</f>
        <v>2321</v>
      </c>
      <c r="H14" s="36">
        <f>a!H15</f>
        <v>2519</v>
      </c>
      <c r="I14" s="36">
        <f>a!I15</f>
        <v>289</v>
      </c>
      <c r="J14" s="36">
        <f>a!J15</f>
        <v>0</v>
      </c>
      <c r="K14" s="37"/>
      <c r="L14" s="36">
        <f>a!K15</f>
        <v>34033</v>
      </c>
    </row>
    <row r="15" spans="1:12" s="38" customFormat="1" ht="12.75">
      <c r="A15" s="35" t="str">
        <f>a!A16</f>
        <v>WWW Inquiries</v>
      </c>
      <c r="B15" s="36">
        <f>a!B16</f>
        <v>280961</v>
      </c>
      <c r="C15" s="36">
        <f>a!C16</f>
        <v>0</v>
      </c>
      <c r="D15" s="36">
        <f>a!D16</f>
        <v>557854</v>
      </c>
      <c r="E15" s="36">
        <f>a!E16</f>
        <v>545941</v>
      </c>
      <c r="F15" s="36">
        <f>a!F16</f>
        <v>283128</v>
      </c>
      <c r="G15" s="36">
        <f>a!G16</f>
        <v>482868</v>
      </c>
      <c r="H15" s="36">
        <f>a!H16</f>
        <v>1181768</v>
      </c>
      <c r="I15" s="36">
        <f>a!I16</f>
        <v>271585</v>
      </c>
      <c r="J15" s="36">
        <f>a!J16</f>
        <v>1627188</v>
      </c>
      <c r="K15" s="37"/>
      <c r="L15" s="36">
        <f>a!K16</f>
        <v>5231293</v>
      </c>
    </row>
    <row r="16" spans="1:12" s="38" customFormat="1" ht="12.75">
      <c r="A16" s="35" t="str">
        <f>a!A17</f>
        <v>WWW Data Retrievals</v>
      </c>
      <c r="B16" s="36">
        <f>a!B17</f>
        <v>3971</v>
      </c>
      <c r="C16" s="36">
        <f>a!C17</f>
        <v>0</v>
      </c>
      <c r="D16" s="36">
        <f>a!D17</f>
        <v>1051</v>
      </c>
      <c r="E16" s="36">
        <f>a!E17</f>
        <v>79939</v>
      </c>
      <c r="F16" s="36">
        <f>a!F17</f>
        <v>168322</v>
      </c>
      <c r="G16" s="36">
        <f>a!G17</f>
        <v>5482</v>
      </c>
      <c r="H16" s="36">
        <f>a!H17</f>
        <v>0</v>
      </c>
      <c r="I16" s="36">
        <f>a!I17</f>
        <v>10398</v>
      </c>
      <c r="J16" s="36">
        <f>a!J17</f>
        <v>20290</v>
      </c>
      <c r="K16" s="37"/>
      <c r="L16" s="36">
        <f>a!K17</f>
        <v>289453</v>
      </c>
    </row>
    <row r="17" spans="1:12" s="38" customFormat="1" ht="12.75">
      <c r="A17" s="35" t="str">
        <f>a!A18</f>
        <v>FTP (accesses)</v>
      </c>
      <c r="B17" s="36">
        <f>a!B18</f>
        <v>173</v>
      </c>
      <c r="C17" s="36">
        <f>a!C18</f>
        <v>0</v>
      </c>
      <c r="D17" s="36">
        <f>a!D18</f>
        <v>5425</v>
      </c>
      <c r="E17" s="36">
        <f>a!E18</f>
        <v>15115</v>
      </c>
      <c r="F17" s="36">
        <f>a!F18</f>
        <v>29484</v>
      </c>
      <c r="G17" s="36">
        <f>a!G18</f>
        <v>0</v>
      </c>
      <c r="H17" s="36">
        <f>a!H18</f>
        <v>4597</v>
      </c>
      <c r="I17" s="36">
        <f>a!I18</f>
        <v>3173</v>
      </c>
      <c r="J17" s="36">
        <f>a!J18</f>
        <v>4385</v>
      </c>
      <c r="K17" s="37"/>
      <c r="L17" s="36">
        <f>a!K18</f>
        <v>62352</v>
      </c>
    </row>
    <row r="18" spans="1:12" s="38" customFormat="1" ht="13.5" thickBot="1">
      <c r="A18" s="35" t="str">
        <f>a!A19</f>
        <v>Off-line Inquiries</v>
      </c>
      <c r="B18" s="49">
        <f>a!B19</f>
        <v>0</v>
      </c>
      <c r="C18" s="49">
        <f>a!C19</f>
        <v>0</v>
      </c>
      <c r="D18" s="49">
        <f>a!D19</f>
        <v>80</v>
      </c>
      <c r="E18" s="49">
        <f>a!E19</f>
        <v>0</v>
      </c>
      <c r="F18" s="49">
        <f>a!F19</f>
        <v>651</v>
      </c>
      <c r="G18" s="49">
        <f>a!G19</f>
        <v>1672</v>
      </c>
      <c r="H18" s="49">
        <f>a!H19</f>
        <v>0</v>
      </c>
      <c r="I18" s="49">
        <f>a!I19</f>
        <v>782</v>
      </c>
      <c r="J18" s="49">
        <f>a!J19</f>
        <v>344</v>
      </c>
      <c r="K18" s="37"/>
      <c r="L18" s="49">
        <f>a!K19</f>
        <v>3529</v>
      </c>
    </row>
    <row r="19" spans="1:12" s="38" customFormat="1" ht="14.25" thickBot="1" thickTop="1">
      <c r="A19" s="35" t="str">
        <f>a!A20</f>
        <v>Datapool (accesses)</v>
      </c>
      <c r="B19" s="49">
        <f>a!B20</f>
        <v>0</v>
      </c>
      <c r="C19" s="49">
        <f>a!C20</f>
        <v>409129</v>
      </c>
      <c r="D19" s="49">
        <f>a!D20</f>
        <v>0</v>
      </c>
      <c r="E19" s="49">
        <f>a!E20</f>
        <v>17111248</v>
      </c>
      <c r="F19" s="49">
        <f>a!F20</f>
        <v>0</v>
      </c>
      <c r="G19" s="49">
        <f>a!G20</f>
        <v>1244919</v>
      </c>
      <c r="H19" s="49">
        <f>a!H20</f>
        <v>190777</v>
      </c>
      <c r="I19" s="49">
        <f>a!I20</f>
        <v>0</v>
      </c>
      <c r="J19" s="49">
        <f>a!J20</f>
        <v>0</v>
      </c>
      <c r="K19" s="37"/>
      <c r="L19" s="49">
        <f>a!K20</f>
        <v>18956073</v>
      </c>
    </row>
    <row r="20" spans="1:12" s="38" customFormat="1" ht="13.5" thickTop="1">
      <c r="A20" s="35" t="str">
        <f>a!A21</f>
        <v>Total (accesses)</v>
      </c>
      <c r="B20" s="36">
        <f>a!B21</f>
        <v>290157</v>
      </c>
      <c r="C20" s="36">
        <f>a!C21</f>
        <v>484425</v>
      </c>
      <c r="D20" s="36">
        <f>a!D21</f>
        <v>564730</v>
      </c>
      <c r="E20" s="36">
        <f>a!E21</f>
        <v>17831245</v>
      </c>
      <c r="F20" s="36">
        <f>a!F21</f>
        <v>483031</v>
      </c>
      <c r="G20" s="36">
        <f>a!G21</f>
        <v>2168488</v>
      </c>
      <c r="H20" s="36">
        <f>a!H21</f>
        <v>1435145</v>
      </c>
      <c r="I20" s="36">
        <f>a!I21</f>
        <v>286227</v>
      </c>
      <c r="J20" s="36">
        <f>a!J21</f>
        <v>1652207</v>
      </c>
      <c r="K20" s="37"/>
      <c r="L20" s="36">
        <f>a!K21</f>
        <v>25195655</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 Only)</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218065</v>
      </c>
      <c r="D25" s="109"/>
      <c r="E25" s="36">
        <f>a!E26</f>
        <v>1163465</v>
      </c>
      <c r="F25" s="109"/>
      <c r="G25" s="36">
        <f>a!G26</f>
        <v>834878</v>
      </c>
      <c r="H25" s="36">
        <f>a!H26</f>
        <v>172678</v>
      </c>
      <c r="I25" s="109"/>
      <c r="J25" s="109"/>
      <c r="K25" s="48"/>
      <c r="L25" s="57">
        <f>a!K26</f>
        <v>2389086</v>
      </c>
    </row>
    <row r="26" spans="1:12" s="38" customFormat="1" ht="12.75">
      <c r="A26" s="35" t="str">
        <f>a!A27</f>
        <v>ECS Products Requested</v>
      </c>
      <c r="B26" s="109"/>
      <c r="C26" s="36">
        <f>a!C27</f>
        <v>4500720</v>
      </c>
      <c r="D26" s="109"/>
      <c r="E26" s="36">
        <f>a!E27</f>
        <v>4082953</v>
      </c>
      <c r="F26" s="109"/>
      <c r="G26" s="36">
        <f>a!G27</f>
        <v>1107646</v>
      </c>
      <c r="H26" s="36">
        <f>a!H27</f>
        <v>573578</v>
      </c>
      <c r="I26" s="109"/>
      <c r="J26" s="109"/>
      <c r="K26" s="37"/>
      <c r="L26" s="36">
        <f>a!K27</f>
        <v>10264897</v>
      </c>
    </row>
    <row r="27" spans="1:12" s="38" customFormat="1" ht="12.75">
      <c r="A27" s="35" t="str">
        <f>a!A28</f>
        <v>ECS Products Delivered</v>
      </c>
      <c r="B27" s="109"/>
      <c r="C27" s="36">
        <f>a!C28</f>
        <v>4412489</v>
      </c>
      <c r="D27" s="109"/>
      <c r="E27" s="36">
        <f>a!E28</f>
        <v>3802679</v>
      </c>
      <c r="F27" s="109"/>
      <c r="G27" s="36">
        <f>a!G28</f>
        <v>1019696</v>
      </c>
      <c r="H27" s="36">
        <f>a!H28</f>
        <v>525469</v>
      </c>
      <c r="I27" s="109"/>
      <c r="J27" s="109"/>
      <c r="K27" s="37"/>
      <c r="L27" s="36">
        <f>a!K28</f>
        <v>9760333</v>
      </c>
    </row>
    <row r="28" spans="1:13" s="38" customFormat="1" ht="12.75">
      <c r="A28"/>
      <c r="B28"/>
      <c r="C28"/>
      <c r="D28"/>
      <c r="E28"/>
      <c r="F28"/>
      <c r="G28"/>
      <c r="H28"/>
      <c r="I28"/>
      <c r="J28"/>
      <c r="K28"/>
      <c r="L28"/>
      <c r="M28"/>
    </row>
    <row r="29" spans="1:12" s="38" customFormat="1" ht="12.75">
      <c r="A29" s="35" t="str">
        <f>a!A29</f>
        <v>Non-ECS Requests</v>
      </c>
      <c r="B29" s="36">
        <f>a!B29</f>
        <v>6200</v>
      </c>
      <c r="C29" s="36">
        <f>a!C29</f>
        <v>0</v>
      </c>
      <c r="D29" s="36">
        <f>a!D29</f>
        <v>513</v>
      </c>
      <c r="E29" s="36">
        <f>a!E29</f>
        <v>6302178</v>
      </c>
      <c r="F29" s="36">
        <f>a!F29</f>
        <v>1451</v>
      </c>
      <c r="G29" s="36">
        <f>a!G29</f>
        <v>2667</v>
      </c>
      <c r="H29" s="36">
        <f>a!H29</f>
        <v>2711</v>
      </c>
      <c r="I29" s="36">
        <f>a!I29</f>
        <v>529</v>
      </c>
      <c r="J29" s="36">
        <f>a!J29</f>
        <v>0</v>
      </c>
      <c r="K29" s="37"/>
      <c r="L29" s="36">
        <f>a!K29</f>
        <v>6316249</v>
      </c>
    </row>
    <row r="30" spans="1:12" s="38" customFormat="1" ht="12.75">
      <c r="A30" s="35" t="str">
        <f>a!A30</f>
        <v>Non-ECS Products Requested</v>
      </c>
      <c r="B30" s="36">
        <f>a!B30</f>
        <v>44132</v>
      </c>
      <c r="C30" s="36">
        <f>a!C30</f>
        <v>0</v>
      </c>
      <c r="D30" s="36">
        <f>a!D30</f>
        <v>1625885</v>
      </c>
      <c r="E30" s="36">
        <f>a!E30</f>
        <v>6321857</v>
      </c>
      <c r="F30" s="36">
        <f>a!F30</f>
        <v>772744</v>
      </c>
      <c r="G30" s="36">
        <f>a!G30</f>
        <v>2587372</v>
      </c>
      <c r="H30" s="36">
        <f>a!H30</f>
        <v>2711</v>
      </c>
      <c r="I30" s="36">
        <f>a!I30</f>
        <v>4175</v>
      </c>
      <c r="J30" s="36">
        <f>a!J30</f>
        <v>0</v>
      </c>
      <c r="K30" s="37"/>
      <c r="L30" s="36">
        <f>SUM(B30:J30)</f>
        <v>11358876</v>
      </c>
    </row>
    <row r="31" spans="1:12" s="38" customFormat="1" ht="12.75">
      <c r="A31" s="35" t="str">
        <f>a!A31</f>
        <v>Non-ECS Products Delivered</v>
      </c>
      <c r="B31" s="36">
        <f>a!B31</f>
        <v>42501</v>
      </c>
      <c r="C31" s="36">
        <f>a!C31</f>
        <v>0</v>
      </c>
      <c r="D31" s="36">
        <f>a!D31</f>
        <v>1625885</v>
      </c>
      <c r="E31" s="36">
        <f>a!E31</f>
        <v>4526400</v>
      </c>
      <c r="F31" s="36">
        <f>a!F31</f>
        <v>763049</v>
      </c>
      <c r="G31" s="36">
        <f>a!G31</f>
        <v>2506025</v>
      </c>
      <c r="H31" s="36">
        <f>a!H31</f>
        <v>2679</v>
      </c>
      <c r="I31" s="36">
        <f>a!I31</f>
        <v>4175</v>
      </c>
      <c r="J31" s="36">
        <f>a!J31</f>
        <v>0</v>
      </c>
      <c r="K31" s="37"/>
      <c r="L31" s="36">
        <f>SUM(B31:J31)</f>
        <v>9470714</v>
      </c>
    </row>
    <row r="32" spans="1:12" s="38" customFormat="1" ht="12.75">
      <c r="A32" s="35"/>
      <c r="B32" s="21"/>
      <c r="C32" s="21"/>
      <c r="D32" s="21"/>
      <c r="E32" s="21"/>
      <c r="F32" s="21"/>
      <c r="G32" s="21"/>
      <c r="H32" s="21"/>
      <c r="I32" s="21"/>
      <c r="J32" s="21"/>
      <c r="K32" s="21"/>
      <c r="L32" s="21"/>
    </row>
    <row r="33" spans="1:12" s="38" customFormat="1" ht="15">
      <c r="A33" s="41" t="str">
        <f>a!A37</f>
        <v>Media Request Turnaround</v>
      </c>
      <c r="B33" s="42"/>
      <c r="C33" s="42"/>
      <c r="D33" s="42"/>
      <c r="E33" s="42"/>
      <c r="F33" s="42"/>
      <c r="G33" s="42"/>
      <c r="H33" s="42"/>
      <c r="I33" s="58"/>
      <c r="J33" s="58"/>
      <c r="K33" s="58"/>
      <c r="L33" s="58"/>
    </row>
    <row r="34" spans="1:12" s="38" customFormat="1" ht="12.75">
      <c r="A34" s="35" t="s">
        <v>180</v>
      </c>
      <c r="B34" s="45" t="s">
        <v>181</v>
      </c>
      <c r="C34" s="45" t="s">
        <v>182</v>
      </c>
      <c r="D34" s="45" t="s">
        <v>183</v>
      </c>
      <c r="E34" s="45" t="s">
        <v>184</v>
      </c>
      <c r="F34" s="45" t="s">
        <v>185</v>
      </c>
      <c r="G34" s="45" t="s">
        <v>186</v>
      </c>
      <c r="H34" s="45" t="s">
        <v>188</v>
      </c>
      <c r="I34" s="45" t="s">
        <v>189</v>
      </c>
      <c r="J34" s="45" t="s">
        <v>190</v>
      </c>
      <c r="K34" s="21"/>
      <c r="L34" s="45" t="s">
        <v>192</v>
      </c>
    </row>
    <row r="35" spans="1:12" s="38" customFormat="1" ht="12.75">
      <c r="A35" s="35" t="str">
        <f>a!A38</f>
        <v>Media Requests</v>
      </c>
      <c r="B35" s="107">
        <f>a!B38</f>
        <v>367</v>
      </c>
      <c r="C35" s="107">
        <f>a!C38</f>
        <v>192</v>
      </c>
      <c r="D35" s="107">
        <f>a!D38</f>
        <v>16</v>
      </c>
      <c r="E35" s="107">
        <f>a!E38</f>
        <v>1194948</v>
      </c>
      <c r="F35" s="107">
        <f>a!F38</f>
        <v>868</v>
      </c>
      <c r="G35" s="107">
        <f>a!G38</f>
        <v>117</v>
      </c>
      <c r="H35" s="107">
        <f>a!H38</f>
        <v>0</v>
      </c>
      <c r="I35" s="107">
        <f>a!I38</f>
        <v>904</v>
      </c>
      <c r="J35" s="107">
        <f>a!J38</f>
        <v>0</v>
      </c>
      <c r="K35" s="21"/>
      <c r="L35" s="56">
        <f>a!K38</f>
        <v>1197412</v>
      </c>
    </row>
    <row r="36" spans="1:12" s="38" customFormat="1" ht="12.75">
      <c r="A36" s="35" t="str">
        <f>a!A39</f>
        <v>Average(days)</v>
      </c>
      <c r="B36" s="107">
        <f>a!B39</f>
        <v>1</v>
      </c>
      <c r="C36" s="107">
        <f>a!C39</f>
        <v>0</v>
      </c>
      <c r="D36" s="107">
        <f>a!D39</f>
        <v>1</v>
      </c>
      <c r="E36" s="107">
        <f>a!E39</f>
        <v>11</v>
      </c>
      <c r="F36" s="107">
        <f>a!F39</f>
        <v>0</v>
      </c>
      <c r="G36" s="107">
        <f>a!G39</f>
        <v>2</v>
      </c>
      <c r="H36" s="107">
        <f>a!H39</f>
        <v>0</v>
      </c>
      <c r="I36" s="107">
        <f>a!I39</f>
        <v>0</v>
      </c>
      <c r="J36" s="107">
        <f>a!J39</f>
        <v>0</v>
      </c>
      <c r="K36" s="21"/>
      <c r="L36" s="56">
        <f>a!K39</f>
        <v>11</v>
      </c>
    </row>
    <row r="37" spans="1:12" s="38" customFormat="1" ht="12.75">
      <c r="A37" s="35" t="str">
        <f>a!A40</f>
        <v>Maximum(days)</v>
      </c>
      <c r="B37" s="107">
        <f>a!B40</f>
        <v>22</v>
      </c>
      <c r="C37" s="107">
        <f>a!C40</f>
        <v>0</v>
      </c>
      <c r="D37" s="107">
        <f>a!D40</f>
        <v>1</v>
      </c>
      <c r="E37" s="107">
        <f>a!E40</f>
        <v>155</v>
      </c>
      <c r="F37" s="107">
        <f>a!F40</f>
        <v>4</v>
      </c>
      <c r="G37" s="107">
        <f>a!G40</f>
        <v>4</v>
      </c>
      <c r="H37" s="107">
        <f>a!H40</f>
        <v>0</v>
      </c>
      <c r="I37" s="107">
        <f>a!I40</f>
        <v>0</v>
      </c>
      <c r="J37" s="107">
        <f>a!J40</f>
        <v>0</v>
      </c>
      <c r="K37" s="21"/>
      <c r="L37" s="56">
        <f>a!K40</f>
        <v>155</v>
      </c>
    </row>
    <row r="38" spans="1:12" s="38" customFormat="1" ht="24.75" customHeight="1">
      <c r="A38" s="41" t="str">
        <f>a!A46</f>
        <v>Anonymous FTP, WWW and Data Pool Retrievals</v>
      </c>
      <c r="B38" s="42"/>
      <c r="C38" s="42"/>
      <c r="D38" s="42"/>
      <c r="E38" s="42"/>
      <c r="F38" s="42"/>
      <c r="G38" s="42"/>
      <c r="H38" s="42"/>
      <c r="I38" s="42"/>
      <c r="J38" s="42"/>
      <c r="K38" s="58"/>
      <c r="L38" s="42"/>
    </row>
    <row r="39" spans="1:12" s="38" customFormat="1" ht="12.75">
      <c r="A39" s="35" t="s">
        <v>180</v>
      </c>
      <c r="B39" s="45" t="s">
        <v>181</v>
      </c>
      <c r="C39" s="45" t="s">
        <v>182</v>
      </c>
      <c r="D39" s="45" t="s">
        <v>183</v>
      </c>
      <c r="E39" s="45" t="s">
        <v>184</v>
      </c>
      <c r="F39" s="45" t="s">
        <v>185</v>
      </c>
      <c r="G39" s="45" t="s">
        <v>186</v>
      </c>
      <c r="H39" s="45" t="s">
        <v>188</v>
      </c>
      <c r="I39" s="45" t="s">
        <v>189</v>
      </c>
      <c r="J39" s="45" t="s">
        <v>190</v>
      </c>
      <c r="K39" s="21"/>
      <c r="L39" s="45" t="s">
        <v>192</v>
      </c>
    </row>
    <row r="40" spans="1:12" s="38" customFormat="1" ht="12.75">
      <c r="A40" s="202" t="str">
        <f>a!A77</f>
        <v>ECS DATAPOOL</v>
      </c>
      <c r="B40" s="107">
        <f>a!B77</f>
        <v>0</v>
      </c>
      <c r="C40" s="107">
        <f>a!C77</f>
        <v>409129</v>
      </c>
      <c r="D40" s="107">
        <f>a!D77</f>
        <v>0</v>
      </c>
      <c r="E40" s="107">
        <f>a!E77</f>
        <v>17111248</v>
      </c>
      <c r="F40" s="107">
        <f>a!F77</f>
        <v>0</v>
      </c>
      <c r="G40" s="107">
        <f>a!G77</f>
        <v>1244919</v>
      </c>
      <c r="H40" s="107">
        <f>a!H77</f>
        <v>190777</v>
      </c>
      <c r="I40" s="107">
        <f>a!I77</f>
        <v>0</v>
      </c>
      <c r="J40" s="107">
        <f>a!J77</f>
        <v>0</v>
      </c>
      <c r="K40" s="21"/>
      <c r="L40" s="56">
        <f>a!K77</f>
        <v>18956073</v>
      </c>
    </row>
    <row r="41" spans="1:12" s="38" customFormat="1" ht="12.75">
      <c r="A41" s="203" t="str">
        <f>a!A83</f>
        <v>Non-ECS ANON FTP</v>
      </c>
      <c r="B41" s="107">
        <f>a!B83</f>
        <v>2034</v>
      </c>
      <c r="C41" s="107">
        <f>a!C83</f>
        <v>0</v>
      </c>
      <c r="D41" s="107">
        <f>a!D83</f>
        <v>1244780</v>
      </c>
      <c r="E41" s="107">
        <f>a!E83</f>
        <v>5524058</v>
      </c>
      <c r="F41" s="107">
        <f>a!F83</f>
        <v>10849163</v>
      </c>
      <c r="G41" s="107">
        <f>a!G83</f>
        <v>0</v>
      </c>
      <c r="H41" s="107">
        <f>a!H83</f>
        <v>471261</v>
      </c>
      <c r="I41" s="107">
        <f>a!I83</f>
        <v>424817</v>
      </c>
      <c r="J41" s="107">
        <f>a!J83</f>
        <v>213493</v>
      </c>
      <c r="K41" s="199"/>
      <c r="L41" s="56">
        <f>a!K83</f>
        <v>18729606</v>
      </c>
    </row>
    <row r="42" spans="1:12" s="38" customFormat="1" ht="12.75">
      <c r="A42" s="35" t="str">
        <f>a!A97</f>
        <v>Non-ECS WWW</v>
      </c>
      <c r="B42" s="107">
        <f>a!B97</f>
        <v>12676</v>
      </c>
      <c r="C42" s="107">
        <f>a!C97</f>
        <v>0</v>
      </c>
      <c r="D42" s="107">
        <f>a!D97</f>
        <v>713375</v>
      </c>
      <c r="E42" s="107">
        <f>a!E97</f>
        <v>469356</v>
      </c>
      <c r="F42" s="107">
        <f>a!F97</f>
        <v>1238422</v>
      </c>
      <c r="G42" s="107">
        <f>a!G97</f>
        <v>140862</v>
      </c>
      <c r="H42" s="107">
        <f>a!H97</f>
        <v>0</v>
      </c>
      <c r="I42" s="107">
        <f>a!I97</f>
        <v>62560</v>
      </c>
      <c r="J42" s="107">
        <f>a!J97</f>
        <v>43062</v>
      </c>
      <c r="K42" s="199"/>
      <c r="L42" s="56">
        <f>a!K97</f>
        <v>2680313</v>
      </c>
    </row>
    <row r="43" spans="1:12" s="38" customFormat="1" ht="13.5" thickBot="1">
      <c r="A43" s="35"/>
      <c r="B43" s="45"/>
      <c r="C43" s="45"/>
      <c r="D43" s="45"/>
      <c r="E43" s="45"/>
      <c r="F43" s="45"/>
      <c r="G43" s="45"/>
      <c r="H43" s="45"/>
      <c r="I43" s="45"/>
      <c r="J43" s="45"/>
      <c r="K43" s="21"/>
      <c r="L43" s="21"/>
    </row>
    <row r="44" spans="1:12" s="38" customFormat="1" ht="36" customHeight="1" thickBot="1" thickTop="1">
      <c r="A44" s="60" t="str">
        <f>a!A100</f>
        <v>TOTAL PRODUCTS DELIVERED</v>
      </c>
      <c r="B44" s="205">
        <f>a!B100</f>
        <v>57211</v>
      </c>
      <c r="C44" s="205">
        <f>a!C100</f>
        <v>4821618</v>
      </c>
      <c r="D44" s="205">
        <f>a!D100</f>
        <v>3584040</v>
      </c>
      <c r="E44" s="205">
        <f>a!E100</f>
        <v>31433741</v>
      </c>
      <c r="F44" s="205">
        <f>a!F100</f>
        <v>12850634</v>
      </c>
      <c r="G44" s="205">
        <f>a!G100</f>
        <v>4911502</v>
      </c>
      <c r="H44" s="205">
        <f>a!H100</f>
        <v>1190186</v>
      </c>
      <c r="I44" s="205">
        <f>a!I100</f>
        <v>491552</v>
      </c>
      <c r="J44" s="205">
        <f>a!J100</f>
        <v>256555</v>
      </c>
      <c r="K44" s="204"/>
      <c r="L44" s="206">
        <f>a!K100</f>
        <v>59597039</v>
      </c>
    </row>
    <row r="45" spans="1:12" s="38" customFormat="1" ht="12" customHeight="1" thickTop="1">
      <c r="A45" s="35"/>
      <c r="B45" s="45"/>
      <c r="C45" s="45"/>
      <c r="D45" s="45"/>
      <c r="E45" s="45"/>
      <c r="F45" s="45"/>
      <c r="G45" s="45"/>
      <c r="H45" s="45"/>
      <c r="I45" s="45"/>
      <c r="J45" s="45"/>
      <c r="K45" s="21"/>
      <c r="L45" s="21"/>
    </row>
    <row r="46" spans="1:12" s="38" customFormat="1" ht="28.5" customHeight="1" hidden="1">
      <c r="A46" s="41" t="s">
        <v>811</v>
      </c>
      <c r="B46" s="42"/>
      <c r="C46" s="42"/>
      <c r="D46" s="42"/>
      <c r="E46" s="42"/>
      <c r="F46" s="42"/>
      <c r="G46" s="42"/>
      <c r="H46" s="42"/>
      <c r="I46" s="42"/>
      <c r="J46" s="58"/>
      <c r="K46" s="58"/>
      <c r="L46" s="42"/>
    </row>
    <row r="47" spans="1:12" s="38" customFormat="1" ht="15" customHeight="1" hidden="1">
      <c r="A47" s="35" t="s">
        <v>180</v>
      </c>
      <c r="B47" s="35" t="s">
        <v>181</v>
      </c>
      <c r="C47" s="35" t="s">
        <v>182</v>
      </c>
      <c r="D47" s="35" t="s">
        <v>183</v>
      </c>
      <c r="E47" s="35" t="s">
        <v>184</v>
      </c>
      <c r="F47" s="35" t="s">
        <v>185</v>
      </c>
      <c r="G47" s="35" t="s">
        <v>186</v>
      </c>
      <c r="H47" s="35" t="s">
        <v>188</v>
      </c>
      <c r="I47" s="35" t="s">
        <v>189</v>
      </c>
      <c r="J47" s="35" t="s">
        <v>190</v>
      </c>
      <c r="K47" s="35"/>
      <c r="L47" s="35" t="s">
        <v>192</v>
      </c>
    </row>
    <row r="48" spans="1:13" s="38" customFormat="1" ht="15" customHeight="1" hidden="1">
      <c r="A48" s="35" t="s">
        <v>807</v>
      </c>
      <c r="B48" s="36">
        <f>a!B38</f>
        <v>367</v>
      </c>
      <c r="C48" s="36">
        <f>a!C38</f>
        <v>192</v>
      </c>
      <c r="D48" s="36">
        <f>a!D38</f>
        <v>16</v>
      </c>
      <c r="E48" s="36">
        <f>a!E38</f>
        <v>1194948</v>
      </c>
      <c r="F48" s="36">
        <f>a!F38</f>
        <v>868</v>
      </c>
      <c r="G48" s="36">
        <f>a!G38</f>
        <v>117</v>
      </c>
      <c r="H48" s="36">
        <f>a!H38</f>
        <v>0</v>
      </c>
      <c r="I48" s="36">
        <f>a!I38</f>
        <v>904</v>
      </c>
      <c r="J48" s="36">
        <f>a!J38</f>
        <v>0</v>
      </c>
      <c r="K48" s="37"/>
      <c r="L48" s="36">
        <f>SUM(B48:J48)</f>
        <v>1197412</v>
      </c>
      <c r="M48" s="198"/>
    </row>
    <row r="49" spans="1:13" s="38" customFormat="1" ht="14.25" customHeight="1" hidden="1">
      <c r="A49" s="35" t="s">
        <v>214</v>
      </c>
      <c r="B49" s="36">
        <f>a!B39</f>
        <v>1</v>
      </c>
      <c r="C49" s="36">
        <f>a!C39</f>
        <v>0</v>
      </c>
      <c r="D49" s="36">
        <f>a!D39</f>
        <v>1</v>
      </c>
      <c r="E49" s="36">
        <f>a!E39</f>
        <v>11</v>
      </c>
      <c r="F49" s="36">
        <f>a!F39</f>
        <v>0</v>
      </c>
      <c r="G49" s="36">
        <f>a!G39</f>
        <v>2</v>
      </c>
      <c r="H49" s="36">
        <f>a!H39</f>
        <v>0</v>
      </c>
      <c r="I49" s="36">
        <f>a!I39</f>
        <v>0</v>
      </c>
      <c r="J49" s="36">
        <f>a!J39</f>
        <v>0</v>
      </c>
      <c r="K49" s="37"/>
      <c r="L49" s="36">
        <f>a!K39</f>
        <v>11</v>
      </c>
      <c r="M49" s="198"/>
    </row>
    <row r="50" spans="1:13" s="38" customFormat="1" ht="12.75" hidden="1">
      <c r="A50" s="35" t="s">
        <v>215</v>
      </c>
      <c r="B50" s="36">
        <f>a!B40</f>
        <v>22</v>
      </c>
      <c r="C50" s="36">
        <f>a!C40</f>
        <v>0</v>
      </c>
      <c r="D50" s="36">
        <f>a!D40</f>
        <v>1</v>
      </c>
      <c r="E50" s="36">
        <f>a!E40</f>
        <v>155</v>
      </c>
      <c r="F50" s="36">
        <f>a!F40</f>
        <v>4</v>
      </c>
      <c r="G50" s="36">
        <f>a!G40</f>
        <v>4</v>
      </c>
      <c r="H50" s="36">
        <f>a!H40</f>
        <v>0</v>
      </c>
      <c r="I50" s="36">
        <f>a!I40</f>
        <v>0</v>
      </c>
      <c r="J50" s="36">
        <f>a!J40</f>
        <v>0</v>
      </c>
      <c r="K50" s="37"/>
      <c r="L50" s="36">
        <f>a!K40</f>
        <v>155</v>
      </c>
      <c r="M50" s="198"/>
    </row>
    <row r="51" spans="1:13" s="38" customFormat="1" ht="12.75" hidden="1">
      <c r="A51" s="35"/>
      <c r="B51" s="21"/>
      <c r="C51" s="21"/>
      <c r="D51" s="21"/>
      <c r="E51" s="21"/>
      <c r="F51" s="21"/>
      <c r="G51" s="21"/>
      <c r="H51" s="21"/>
      <c r="I51" s="21"/>
      <c r="J51" s="21"/>
      <c r="K51" s="21"/>
      <c r="L51" s="21"/>
      <c r="M51" s="209"/>
    </row>
    <row r="52" spans="1:13" s="38" customFormat="1" ht="12.75">
      <c r="A52" s="35"/>
      <c r="B52" s="21"/>
      <c r="C52" s="21"/>
      <c r="D52" s="21"/>
      <c r="E52" s="21"/>
      <c r="F52" s="21"/>
      <c r="G52" s="21"/>
      <c r="H52" s="21"/>
      <c r="I52" s="21"/>
      <c r="J52" s="21"/>
      <c r="K52" s="21"/>
      <c r="L52" s="21"/>
      <c r="M52" s="209"/>
    </row>
    <row r="53" spans="1:12" s="38" customFormat="1" ht="24.75" customHeight="1">
      <c r="A53" s="41" t="str">
        <f>a!A51</f>
        <v>Volumes Delivered by Media Type (MB)</v>
      </c>
      <c r="B53" s="42"/>
      <c r="C53" s="42"/>
      <c r="D53" s="42"/>
      <c r="E53" s="42"/>
      <c r="F53" s="42"/>
      <c r="G53" s="42"/>
      <c r="H53" s="42"/>
      <c r="I53" s="42"/>
      <c r="J53" s="42"/>
      <c r="K53" s="58"/>
      <c r="L53" s="42"/>
    </row>
    <row r="54" spans="1:12" s="38" customFormat="1" ht="12.75">
      <c r="A54" s="35" t="s">
        <v>180</v>
      </c>
      <c r="B54" s="45" t="s">
        <v>181</v>
      </c>
      <c r="C54" s="45" t="s">
        <v>182</v>
      </c>
      <c r="D54" s="45" t="s">
        <v>183</v>
      </c>
      <c r="E54" s="45" t="s">
        <v>184</v>
      </c>
      <c r="F54" s="45" t="s">
        <v>185</v>
      </c>
      <c r="G54" s="45" t="s">
        <v>186</v>
      </c>
      <c r="H54" s="45" t="s">
        <v>188</v>
      </c>
      <c r="I54" s="45" t="s">
        <v>189</v>
      </c>
      <c r="J54" s="45" t="s">
        <v>190</v>
      </c>
      <c r="K54" s="21"/>
      <c r="L54" s="45" t="s">
        <v>192</v>
      </c>
    </row>
    <row r="55" spans="1:12" s="38" customFormat="1" ht="12.75">
      <c r="A55" s="156" t="str">
        <f>a!A52</f>
        <v>ECS CDROM (MB)</v>
      </c>
      <c r="B55" s="168"/>
      <c r="C55" s="158">
        <f>a!C52</f>
        <v>1274647</v>
      </c>
      <c r="D55" s="168"/>
      <c r="E55" s="158">
        <f>a!E52</f>
        <v>0</v>
      </c>
      <c r="F55" s="168"/>
      <c r="G55" s="158">
        <f>a!G52</f>
        <v>11688</v>
      </c>
      <c r="H55" s="158">
        <f>a!H52</f>
        <v>48957</v>
      </c>
      <c r="I55" s="168"/>
      <c r="J55" s="168"/>
      <c r="K55" s="169"/>
      <c r="L55" s="172">
        <f>a!K52</f>
        <v>1335292</v>
      </c>
    </row>
    <row r="56" spans="1:12" s="38" customFormat="1" ht="12.75">
      <c r="A56" s="184" t="str">
        <f>a!A53</f>
        <v>ECS DATAPOOL (MB)</v>
      </c>
      <c r="B56" s="168"/>
      <c r="C56" s="184">
        <f>a!C53</f>
        <v>4615450</v>
      </c>
      <c r="D56" s="168"/>
      <c r="E56" s="184">
        <f>a!E53</f>
        <v>56021273</v>
      </c>
      <c r="F56" s="168"/>
      <c r="G56" s="184">
        <f>a!G53</f>
        <v>1835571</v>
      </c>
      <c r="H56" s="184">
        <f>a!H53</f>
        <v>4014753</v>
      </c>
      <c r="I56" s="168"/>
      <c r="J56" s="168"/>
      <c r="K56" s="169"/>
      <c r="L56" s="172">
        <f>a!K53</f>
        <v>66487047</v>
      </c>
    </row>
    <row r="57" spans="1:12" s="38" customFormat="1" ht="12.75">
      <c r="A57" s="156" t="str">
        <f>a!A54</f>
        <v>ECS DLT (MB)</v>
      </c>
      <c r="B57" s="168"/>
      <c r="C57" s="158">
        <f>a!C54</f>
        <v>17566696</v>
      </c>
      <c r="D57" s="168"/>
      <c r="E57" s="158">
        <f>a!E54</f>
        <v>3980332</v>
      </c>
      <c r="F57" s="168"/>
      <c r="G57" s="158">
        <f>a!G54</f>
        <v>17218</v>
      </c>
      <c r="H57" s="158">
        <f>a!H54</f>
        <v>70102</v>
      </c>
      <c r="I57" s="168"/>
      <c r="J57" s="168"/>
      <c r="K57" s="169"/>
      <c r="L57" s="172">
        <f>a!K54</f>
        <v>21634347</v>
      </c>
    </row>
    <row r="58" spans="1:12" s="38" customFormat="1" ht="12.75">
      <c r="A58" s="156" t="str">
        <f>a!A55</f>
        <v>ECS DVD (MB)</v>
      </c>
      <c r="B58" s="168"/>
      <c r="C58" s="158">
        <f>a!C55</f>
        <v>27657254</v>
      </c>
      <c r="D58" s="168"/>
      <c r="E58" s="158">
        <f>a!E55</f>
        <v>6035513</v>
      </c>
      <c r="F58" s="168"/>
      <c r="G58" s="158">
        <f>a!G55</f>
        <v>821754</v>
      </c>
      <c r="H58" s="158">
        <f>a!H55</f>
        <v>3554514</v>
      </c>
      <c r="I58" s="168"/>
      <c r="J58" s="168"/>
      <c r="K58" s="169"/>
      <c r="L58" s="172">
        <f>a!K55</f>
        <v>38069035</v>
      </c>
    </row>
    <row r="59" spans="1:12" s="38" customFormat="1" ht="12.75">
      <c r="A59" s="156" t="str">
        <f>a!A56</f>
        <v>ECS FTPPULL (MB)</v>
      </c>
      <c r="B59" s="168"/>
      <c r="C59" s="158">
        <f>a!C56</f>
        <v>108807329</v>
      </c>
      <c r="D59" s="168"/>
      <c r="E59" s="158">
        <f>a!E56</f>
        <v>148696072</v>
      </c>
      <c r="F59" s="168"/>
      <c r="G59" s="158">
        <f>a!G56</f>
        <v>9280352</v>
      </c>
      <c r="H59" s="158">
        <f>a!H56</f>
        <v>13823764</v>
      </c>
      <c r="I59" s="168"/>
      <c r="J59" s="168"/>
      <c r="K59" s="169"/>
      <c r="L59" s="172">
        <f>a!K56</f>
        <v>280607517</v>
      </c>
    </row>
    <row r="60" spans="1:12" s="38" customFormat="1" ht="12.75">
      <c r="A60" s="156" t="str">
        <f>a!A57</f>
        <v>ECS FTPPUSH (MB)</v>
      </c>
      <c r="B60" s="168"/>
      <c r="C60" s="158">
        <f>a!C57</f>
        <v>59856315</v>
      </c>
      <c r="D60" s="168"/>
      <c r="E60" s="158">
        <f>a!E57</f>
        <v>80275876</v>
      </c>
      <c r="F60" s="168"/>
      <c r="G60" s="158">
        <f>a!G57</f>
        <v>75999440</v>
      </c>
      <c r="H60" s="158">
        <f>a!H57</f>
        <v>2968093</v>
      </c>
      <c r="I60" s="168"/>
      <c r="J60" s="168"/>
      <c r="K60" s="169"/>
      <c r="L60" s="172">
        <f>a!K57</f>
        <v>219099726</v>
      </c>
    </row>
    <row r="61" spans="1:12" s="161" customFormat="1" ht="12.75">
      <c r="A61" s="156" t="str">
        <f>a!A58</f>
        <v>ECS T8MM (MB)</v>
      </c>
      <c r="B61" s="157"/>
      <c r="C61" s="158">
        <f>a!C58</f>
        <v>156</v>
      </c>
      <c r="D61" s="157"/>
      <c r="E61" s="158">
        <f>a!E58</f>
        <v>487117</v>
      </c>
      <c r="F61" s="157"/>
      <c r="G61" s="158">
        <f>a!G58</f>
        <v>11</v>
      </c>
      <c r="H61" s="158">
        <f>a!H58</f>
        <v>92193</v>
      </c>
      <c r="I61" s="157"/>
      <c r="J61" s="157"/>
      <c r="K61" s="171"/>
      <c r="L61" s="172">
        <f>a!K58</f>
        <v>579477</v>
      </c>
    </row>
    <row r="62" spans="1:12" s="38" customFormat="1" ht="12.75">
      <c r="A62" s="156" t="str">
        <f>a!A59</f>
        <v>Non-ECS ANON FTP (MB)</v>
      </c>
      <c r="B62" s="156">
        <f>a!B59</f>
        <v>61131</v>
      </c>
      <c r="C62" s="156">
        <f>a!C59</f>
        <v>0</v>
      </c>
      <c r="D62" s="156">
        <f>a!D59</f>
        <v>842979</v>
      </c>
      <c r="E62" s="156">
        <f>a!E59</f>
        <v>4145886</v>
      </c>
      <c r="F62" s="156">
        <f>a!F59</f>
        <v>20951860</v>
      </c>
      <c r="G62" s="156">
        <f>a!G59</f>
        <v>0</v>
      </c>
      <c r="H62" s="156">
        <f>a!H59</f>
        <v>441404</v>
      </c>
      <c r="I62" s="156">
        <f>a!I59</f>
        <v>283296</v>
      </c>
      <c r="J62" s="156">
        <f>a!J59</f>
        <v>173184</v>
      </c>
      <c r="K62" s="65"/>
      <c r="L62" s="172">
        <f>a!K59</f>
        <v>26899740</v>
      </c>
    </row>
    <row r="63" spans="1:12" s="38" customFormat="1" ht="12.75">
      <c r="A63" s="156" t="str">
        <f>a!A60</f>
        <v>Non-ECS CDREC (MB)</v>
      </c>
      <c r="B63" s="158">
        <f>a!B60</f>
        <v>0</v>
      </c>
      <c r="C63" s="158">
        <f>a!C60</f>
        <v>0</v>
      </c>
      <c r="D63" s="158">
        <f>a!D60</f>
        <v>0</v>
      </c>
      <c r="E63" s="158">
        <f>a!E60</f>
        <v>0</v>
      </c>
      <c r="F63" s="158">
        <f>a!F60</f>
        <v>50053</v>
      </c>
      <c r="G63" s="158">
        <f>a!G60</f>
        <v>0</v>
      </c>
      <c r="H63" s="158">
        <f>a!H60</f>
        <v>0</v>
      </c>
      <c r="I63" s="158">
        <f>a!I60</f>
        <v>0</v>
      </c>
      <c r="J63" s="158">
        <f>a!J60</f>
        <v>0</v>
      </c>
      <c r="K63" s="65"/>
      <c r="L63" s="172">
        <f>a!K60</f>
        <v>50053</v>
      </c>
    </row>
    <row r="64" spans="1:12" s="38" customFormat="1" ht="12.75">
      <c r="A64" s="156" t="str">
        <f>a!A61</f>
        <v>Non-ECS CDROM (MB)</v>
      </c>
      <c r="B64" s="158">
        <f>a!B61</f>
        <v>277196</v>
      </c>
      <c r="C64" s="158">
        <f>a!C61</f>
        <v>0</v>
      </c>
      <c r="D64" s="158">
        <f>a!D61</f>
        <v>14</v>
      </c>
      <c r="E64" s="158">
        <f>a!E61</f>
        <v>567910</v>
      </c>
      <c r="F64" s="158">
        <f>a!F61</f>
        <v>35755</v>
      </c>
      <c r="G64" s="158">
        <f>a!G61</f>
        <v>22742</v>
      </c>
      <c r="H64" s="158">
        <f>a!H61</f>
        <v>0</v>
      </c>
      <c r="I64" s="158">
        <f>a!I61</f>
        <v>1706132</v>
      </c>
      <c r="J64" s="158">
        <f>a!J61</f>
        <v>0</v>
      </c>
      <c r="K64" s="65"/>
      <c r="L64" s="172">
        <f>a!K61</f>
        <v>2609749</v>
      </c>
    </row>
    <row r="65" spans="1:12" s="38" customFormat="1" ht="12.75">
      <c r="A65" s="156" t="str">
        <f>a!A62</f>
        <v>Non-ECS DLT (MB)</v>
      </c>
      <c r="B65" s="158">
        <f>a!B62</f>
        <v>0</v>
      </c>
      <c r="C65" s="158">
        <f>a!C62</f>
        <v>0</v>
      </c>
      <c r="D65" s="158">
        <f>a!D62</f>
        <v>0</v>
      </c>
      <c r="E65" s="158">
        <f>a!E62</f>
        <v>10854140</v>
      </c>
      <c r="F65" s="158">
        <f>a!F62</f>
        <v>7182746</v>
      </c>
      <c r="G65" s="158">
        <f>a!G62</f>
        <v>143868</v>
      </c>
      <c r="H65" s="158">
        <f>a!H62</f>
        <v>0</v>
      </c>
      <c r="I65" s="158">
        <f>a!I62</f>
        <v>0</v>
      </c>
      <c r="J65" s="158">
        <f>a!J62</f>
        <v>0</v>
      </c>
      <c r="K65" s="65"/>
      <c r="L65" s="172">
        <f>a!K62</f>
        <v>18180754</v>
      </c>
    </row>
    <row r="66" spans="1:12" s="38" customFormat="1" ht="12.75">
      <c r="A66" s="156" t="str">
        <f>a!A63</f>
        <v>Non-ECS DVD (MB)</v>
      </c>
      <c r="B66" s="158">
        <f>a!B63</f>
        <v>202299</v>
      </c>
      <c r="C66" s="158">
        <f>a!C63</f>
        <v>0</v>
      </c>
      <c r="D66" s="158">
        <f>a!D63</f>
        <v>0</v>
      </c>
      <c r="E66" s="158">
        <f>a!E63</f>
        <v>0</v>
      </c>
      <c r="F66" s="158">
        <f>a!F63</f>
        <v>3162179</v>
      </c>
      <c r="G66" s="158">
        <f>a!G63</f>
        <v>0</v>
      </c>
      <c r="H66" s="158">
        <f>a!H63</f>
        <v>0</v>
      </c>
      <c r="I66" s="158">
        <f>a!I63</f>
        <v>0</v>
      </c>
      <c r="J66" s="158">
        <f>a!J63</f>
        <v>0</v>
      </c>
      <c r="K66" s="65"/>
      <c r="L66" s="172">
        <f>a!K63</f>
        <v>3364478</v>
      </c>
    </row>
    <row r="67" spans="1:12" s="38" customFormat="1" ht="12.75">
      <c r="A67" s="156" t="str">
        <f>a!A64</f>
        <v>Non-ECS EMAIL (MB)</v>
      </c>
      <c r="B67" s="158">
        <f>a!B64</f>
        <v>0</v>
      </c>
      <c r="C67" s="158">
        <f>a!C64</f>
        <v>0</v>
      </c>
      <c r="D67" s="158">
        <f>a!D64</f>
        <v>0</v>
      </c>
      <c r="E67" s="158">
        <f>a!E64</f>
        <v>0</v>
      </c>
      <c r="F67" s="158">
        <f>a!F64</f>
        <v>0</v>
      </c>
      <c r="G67" s="158">
        <f>a!G64</f>
        <v>0</v>
      </c>
      <c r="H67" s="158">
        <f>a!H64</f>
        <v>0</v>
      </c>
      <c r="I67" s="158">
        <f>a!I64</f>
        <v>0</v>
      </c>
      <c r="J67" s="158">
        <f>a!J64</f>
        <v>0</v>
      </c>
      <c r="K67" s="65"/>
      <c r="L67" s="172">
        <f>a!K64</f>
        <v>0</v>
      </c>
    </row>
    <row r="68" spans="1:12" s="38" customFormat="1" ht="12.75">
      <c r="A68" s="156" t="str">
        <f>a!A65</f>
        <v>Non-ECS FTP (MB)</v>
      </c>
      <c r="B68" s="158">
        <f>a!B65</f>
        <v>1289431</v>
      </c>
      <c r="C68" s="158">
        <f>a!C65</f>
        <v>0</v>
      </c>
      <c r="D68" s="158">
        <f>a!D65</f>
        <v>0</v>
      </c>
      <c r="E68" s="158">
        <f>a!E65</f>
        <v>34986215</v>
      </c>
      <c r="F68" s="158">
        <f>a!F65</f>
        <v>0</v>
      </c>
      <c r="G68" s="158">
        <f>a!G65</f>
        <v>0</v>
      </c>
      <c r="H68" s="158">
        <f>a!H65</f>
        <v>0</v>
      </c>
      <c r="I68" s="158">
        <f>a!I65</f>
        <v>0</v>
      </c>
      <c r="J68" s="158">
        <f>a!J65</f>
        <v>0</v>
      </c>
      <c r="K68" s="65"/>
      <c r="L68" s="172">
        <f>a!K65</f>
        <v>36275646</v>
      </c>
    </row>
    <row r="69" spans="1:12" s="38" customFormat="1" ht="12.75">
      <c r="A69" s="156" t="str">
        <f>a!A66</f>
        <v>Non-ECS FTPPULL (MB)</v>
      </c>
      <c r="B69" s="158">
        <f>a!B66</f>
        <v>0</v>
      </c>
      <c r="C69" s="158">
        <f>a!C66</f>
        <v>0</v>
      </c>
      <c r="D69" s="158">
        <f>a!D66</f>
        <v>6268220</v>
      </c>
      <c r="E69" s="158">
        <f>a!E66</f>
        <v>0</v>
      </c>
      <c r="F69" s="158">
        <f>a!F66</f>
        <v>0</v>
      </c>
      <c r="G69" s="158">
        <f>a!G66</f>
        <v>18948864</v>
      </c>
      <c r="H69" s="158">
        <f>a!H66</f>
        <v>0</v>
      </c>
      <c r="I69" s="158">
        <f>a!I66</f>
        <v>0</v>
      </c>
      <c r="J69" s="158">
        <f>a!J66</f>
        <v>0</v>
      </c>
      <c r="K69" s="65"/>
      <c r="L69" s="172">
        <f>a!K66</f>
        <v>25217084</v>
      </c>
    </row>
    <row r="70" spans="1:12" s="38" customFormat="1" ht="12.75">
      <c r="A70" s="156" t="str">
        <f>a!A67</f>
        <v>Non-ECS FTPPUSH (MB)</v>
      </c>
      <c r="B70" s="158">
        <f>a!B67</f>
        <v>0</v>
      </c>
      <c r="C70" s="158">
        <f>a!C67</f>
        <v>0</v>
      </c>
      <c r="D70" s="158">
        <f>a!D67</f>
        <v>76</v>
      </c>
      <c r="E70" s="158">
        <f>a!E67</f>
        <v>0</v>
      </c>
      <c r="F70" s="158">
        <f>a!F67</f>
        <v>0</v>
      </c>
      <c r="G70" s="158">
        <f>a!G67</f>
        <v>0</v>
      </c>
      <c r="H70" s="158">
        <f>a!H67</f>
        <v>0</v>
      </c>
      <c r="I70" s="158">
        <f>a!I67</f>
        <v>0</v>
      </c>
      <c r="J70" s="158">
        <f>a!J67</f>
        <v>0</v>
      </c>
      <c r="K70" s="65"/>
      <c r="L70" s="172">
        <f>a!K67</f>
        <v>76</v>
      </c>
    </row>
    <row r="71" spans="1:12" s="38" customFormat="1" ht="12.75">
      <c r="A71" s="156" t="str">
        <f>a!A68</f>
        <v>Non-ECS T4MM (MB)</v>
      </c>
      <c r="B71" s="158">
        <f>a!B68</f>
        <v>0</v>
      </c>
      <c r="C71" s="158">
        <f>a!C68</f>
        <v>0</v>
      </c>
      <c r="D71" s="158">
        <f>a!D68</f>
        <v>0</v>
      </c>
      <c r="E71" s="158">
        <f>a!E68</f>
        <v>873592</v>
      </c>
      <c r="F71" s="158">
        <f>a!F68</f>
        <v>0</v>
      </c>
      <c r="G71" s="158">
        <f>a!G68</f>
        <v>0</v>
      </c>
      <c r="H71" s="158">
        <f>a!H68</f>
        <v>0</v>
      </c>
      <c r="I71" s="158">
        <f>a!I68</f>
        <v>0</v>
      </c>
      <c r="J71" s="158">
        <f>a!J68</f>
        <v>0</v>
      </c>
      <c r="K71" s="65"/>
      <c r="L71" s="172">
        <f>a!K68</f>
        <v>873592</v>
      </c>
    </row>
    <row r="72" spans="1:12" s="38" customFormat="1" ht="12.75">
      <c r="A72" s="156" t="str">
        <f>a!A69</f>
        <v>Non-ECS T8MM (MB)</v>
      </c>
      <c r="B72" s="158">
        <f>a!B69</f>
        <v>14644</v>
      </c>
      <c r="C72" s="158">
        <f>a!C69</f>
        <v>0</v>
      </c>
      <c r="D72" s="158">
        <f>a!D69</f>
        <v>35014</v>
      </c>
      <c r="E72" s="158">
        <f>a!E69</f>
        <v>12283398</v>
      </c>
      <c r="F72" s="158">
        <f>a!F69</f>
        <v>1377569</v>
      </c>
      <c r="G72" s="158">
        <f>a!G69</f>
        <v>29182</v>
      </c>
      <c r="H72" s="158">
        <f>a!H69</f>
        <v>0</v>
      </c>
      <c r="I72" s="158">
        <f>a!I69</f>
        <v>0</v>
      </c>
      <c r="J72" s="158">
        <f>a!J69</f>
        <v>0</v>
      </c>
      <c r="K72" s="65"/>
      <c r="L72" s="172">
        <f>a!K69</f>
        <v>13739807</v>
      </c>
    </row>
    <row r="73" spans="1:12" s="38" customFormat="1" ht="12.75" customHeight="1" thickBot="1">
      <c r="A73" s="156" t="str">
        <f>a!A70</f>
        <v>Non-ECS UNKNOWN (MB)</v>
      </c>
      <c r="B73" s="170">
        <f>a!B70</f>
        <v>573048</v>
      </c>
      <c r="C73" s="170">
        <f>a!C70</f>
        <v>0</v>
      </c>
      <c r="D73" s="170">
        <f>a!D70</f>
        <v>0</v>
      </c>
      <c r="E73" s="170">
        <f>a!E70</f>
        <v>2057</v>
      </c>
      <c r="F73" s="170">
        <f>a!F70</f>
        <v>0</v>
      </c>
      <c r="G73" s="170">
        <f>a!G70</f>
        <v>0</v>
      </c>
      <c r="H73" s="170">
        <f>a!H70</f>
        <v>0</v>
      </c>
      <c r="I73" s="170">
        <f>a!I70</f>
        <v>0</v>
      </c>
      <c r="J73" s="170">
        <f>a!J70</f>
        <v>0</v>
      </c>
      <c r="K73" s="65"/>
      <c r="L73" s="176">
        <f>a!K70</f>
        <v>575105</v>
      </c>
    </row>
    <row r="74" spans="1:12" s="38" customFormat="1" ht="12.75" customHeight="1" thickBot="1" thickTop="1">
      <c r="A74" s="156" t="str">
        <f>a!A71</f>
        <v>Non-ECS WWW (MB)</v>
      </c>
      <c r="B74" s="186">
        <f>a!B71</f>
        <v>1564</v>
      </c>
      <c r="C74" s="186">
        <f>a!C71</f>
        <v>0</v>
      </c>
      <c r="D74" s="186">
        <f>a!D71</f>
        <v>777527</v>
      </c>
      <c r="E74" s="186">
        <f>a!E71</f>
        <v>42465</v>
      </c>
      <c r="F74" s="186">
        <f>a!F71</f>
        <v>89627</v>
      </c>
      <c r="G74" s="186">
        <f>a!G71</f>
        <v>1486</v>
      </c>
      <c r="H74" s="186">
        <f>a!H71</f>
        <v>0</v>
      </c>
      <c r="I74" s="186">
        <f>a!I71</f>
        <v>714</v>
      </c>
      <c r="J74" s="186">
        <f>a!J71</f>
        <v>2810</v>
      </c>
      <c r="K74" s="65"/>
      <c r="L74" s="176">
        <f>a!K71</f>
        <v>916192</v>
      </c>
    </row>
    <row r="75" spans="1:12" s="38" customFormat="1" ht="15" customHeight="1" thickTop="1">
      <c r="A75" s="35" t="str">
        <f>a!A72</f>
        <v>ECS Digital Volume (MB) </v>
      </c>
      <c r="B75" s="113"/>
      <c r="C75" s="177">
        <f>a!C72</f>
        <v>219777847</v>
      </c>
      <c r="D75" s="113"/>
      <c r="E75" s="177">
        <f>a!E72</f>
        <v>295496183</v>
      </c>
      <c r="F75" s="113"/>
      <c r="G75" s="177">
        <f>a!G72</f>
        <v>87966034</v>
      </c>
      <c r="H75" s="177">
        <f>a!H72</f>
        <v>24572376</v>
      </c>
      <c r="I75" s="113"/>
      <c r="J75" s="113"/>
      <c r="K75" s="111"/>
      <c r="L75" s="175">
        <f>a!K72</f>
        <v>627812441</v>
      </c>
    </row>
    <row r="76" spans="1:12" s="38" customFormat="1" ht="12" customHeight="1" thickBot="1">
      <c r="A76" s="35" t="str">
        <f>a!A73</f>
        <v>Non-ECS Digital Vol (MB) </v>
      </c>
      <c r="B76" s="170">
        <f>a!B73</f>
        <v>2419313</v>
      </c>
      <c r="C76" s="178">
        <f>a!C73</f>
        <v>0</v>
      </c>
      <c r="D76" s="170">
        <f>a!D73</f>
        <v>7923830</v>
      </c>
      <c r="E76" s="178">
        <f>a!E73</f>
        <v>63755663</v>
      </c>
      <c r="F76" s="170">
        <f>a!F73</f>
        <v>32849789</v>
      </c>
      <c r="G76" s="178">
        <f>a!G73</f>
        <v>19146142</v>
      </c>
      <c r="H76" s="178">
        <f>a!H73</f>
        <v>441404</v>
      </c>
      <c r="I76" s="170">
        <f>a!I73</f>
        <v>1990142</v>
      </c>
      <c r="J76" s="170">
        <f>a!J73</f>
        <v>175994</v>
      </c>
      <c r="K76" s="111"/>
      <c r="L76" s="176">
        <f>a!K73</f>
        <v>128702276</v>
      </c>
    </row>
    <row r="77" spans="1:12" s="38" customFormat="1" ht="12" customHeight="1" thickTop="1">
      <c r="A77" s="35" t="str">
        <f>a!A74</f>
        <v>Total Digital Volume (MB)</v>
      </c>
      <c r="B77" s="177">
        <f>a!B74</f>
        <v>2419313</v>
      </c>
      <c r="C77" s="177">
        <f>a!C74</f>
        <v>219777847</v>
      </c>
      <c r="D77" s="177">
        <f>a!D74</f>
        <v>7923830</v>
      </c>
      <c r="E77" s="177">
        <f>a!E74</f>
        <v>359251846</v>
      </c>
      <c r="F77" s="177">
        <f>a!F74</f>
        <v>32849789</v>
      </c>
      <c r="G77" s="177">
        <f>a!G74</f>
        <v>107112176</v>
      </c>
      <c r="H77" s="177">
        <f>a!H74</f>
        <v>25013780</v>
      </c>
      <c r="I77" s="177">
        <f>a!I74</f>
        <v>1990142</v>
      </c>
      <c r="J77" s="177">
        <f>a!J74</f>
        <v>175994</v>
      </c>
      <c r="K77" s="111"/>
      <c r="L77" s="175">
        <f>a!K74</f>
        <v>756514717</v>
      </c>
    </row>
    <row r="78" spans="1:12" s="38" customFormat="1" ht="12" customHeight="1">
      <c r="A78" s="35"/>
      <c r="B78" s="167"/>
      <c r="C78" s="167"/>
      <c r="D78" s="167"/>
      <c r="E78" s="167"/>
      <c r="F78" s="167"/>
      <c r="G78" s="167"/>
      <c r="H78" s="167"/>
      <c r="I78" s="167"/>
      <c r="J78" s="167"/>
      <c r="K78" s="21"/>
      <c r="L78" s="167"/>
    </row>
    <row r="79" spans="1:12" s="38" customFormat="1" ht="12" customHeight="1">
      <c r="A79" s="35"/>
      <c r="B79" s="167"/>
      <c r="C79" s="167"/>
      <c r="D79" s="167"/>
      <c r="E79" s="167"/>
      <c r="F79" s="167"/>
      <c r="G79" s="167"/>
      <c r="H79" s="167"/>
      <c r="I79" s="167"/>
      <c r="J79" s="167"/>
      <c r="K79" s="21"/>
      <c r="L79" s="167"/>
    </row>
    <row r="80" spans="1:12" s="38" customFormat="1" ht="24.75" customHeight="1">
      <c r="A80" s="41" t="str">
        <f>a!A75</f>
        <v>Products Delivered by Media Type</v>
      </c>
      <c r="B80" s="42"/>
      <c r="C80" s="42"/>
      <c r="D80" s="42"/>
      <c r="E80" s="42"/>
      <c r="F80" s="42"/>
      <c r="G80" s="42"/>
      <c r="H80" s="42"/>
      <c r="I80" s="42"/>
      <c r="J80" s="42"/>
      <c r="K80" s="58"/>
      <c r="L80" s="42"/>
    </row>
    <row r="81" spans="1:12" s="38" customFormat="1" ht="12" customHeight="1">
      <c r="A81" s="35" t="s">
        <v>180</v>
      </c>
      <c r="B81" s="45" t="s">
        <v>181</v>
      </c>
      <c r="C81" s="45" t="s">
        <v>182</v>
      </c>
      <c r="D81" s="45" t="s">
        <v>183</v>
      </c>
      <c r="E81" s="45" t="s">
        <v>184</v>
      </c>
      <c r="F81" s="45" t="s">
        <v>185</v>
      </c>
      <c r="G81" s="45" t="s">
        <v>186</v>
      </c>
      <c r="H81" s="45" t="s">
        <v>188</v>
      </c>
      <c r="I81" s="45" t="s">
        <v>189</v>
      </c>
      <c r="J81" s="45" t="s">
        <v>190</v>
      </c>
      <c r="K81" s="21"/>
      <c r="L81" s="45" t="s">
        <v>192</v>
      </c>
    </row>
    <row r="82" spans="1:25" ht="12" customHeight="1">
      <c r="A82" s="156" t="str">
        <f>a!A76</f>
        <v>ECS CDROM</v>
      </c>
      <c r="B82" s="168"/>
      <c r="C82" s="158">
        <f>a!C76</f>
        <v>19492</v>
      </c>
      <c r="D82" s="168"/>
      <c r="E82" s="158">
        <f>a!E76</f>
        <v>0</v>
      </c>
      <c r="F82" s="168"/>
      <c r="G82" s="158">
        <f>a!G76</f>
        <v>122</v>
      </c>
      <c r="H82" s="158">
        <f>a!H76</f>
        <v>2475</v>
      </c>
      <c r="I82" s="168"/>
      <c r="J82" s="168"/>
      <c r="K82" s="169"/>
      <c r="L82" s="172">
        <f>a!K76</f>
        <v>22089</v>
      </c>
      <c r="M82" s="156"/>
      <c r="Y82" s="156"/>
    </row>
    <row r="83" spans="1:25" ht="12" customHeight="1">
      <c r="A83" s="156" t="str">
        <f>a!A77</f>
        <v>ECS DATAPOOL</v>
      </c>
      <c r="B83" s="168"/>
      <c r="C83" s="185">
        <f>a!C77</f>
        <v>409129</v>
      </c>
      <c r="D83" s="168"/>
      <c r="E83" s="185">
        <f>a!E77</f>
        <v>17111248</v>
      </c>
      <c r="F83" s="168"/>
      <c r="G83" s="185">
        <f>a!G77</f>
        <v>1244919</v>
      </c>
      <c r="H83" s="185">
        <f>a!H77</f>
        <v>190777</v>
      </c>
      <c r="I83" s="168"/>
      <c r="J83" s="168"/>
      <c r="K83" s="169"/>
      <c r="L83" s="172">
        <f>a!K77</f>
        <v>18956073</v>
      </c>
      <c r="M83" s="156"/>
      <c r="Y83" s="156"/>
    </row>
    <row r="84" spans="1:25" ht="12" customHeight="1">
      <c r="A84" s="156" t="str">
        <f>a!A78</f>
        <v>ECS DLT</v>
      </c>
      <c r="B84" s="168"/>
      <c r="C84" s="158">
        <f>a!C78</f>
        <v>201489</v>
      </c>
      <c r="D84" s="168"/>
      <c r="E84" s="158">
        <f>a!E78</f>
        <v>70690</v>
      </c>
      <c r="F84" s="168"/>
      <c r="G84" s="158">
        <f>a!G78</f>
        <v>257</v>
      </c>
      <c r="H84" s="158">
        <f>a!H78</f>
        <v>2308</v>
      </c>
      <c r="I84" s="168"/>
      <c r="J84" s="168"/>
      <c r="K84" s="169"/>
      <c r="L84" s="172">
        <f>a!K78</f>
        <v>274744</v>
      </c>
      <c r="M84" s="156"/>
      <c r="Y84" s="156"/>
    </row>
    <row r="85" spans="1:25" ht="12" customHeight="1">
      <c r="A85" s="156" t="str">
        <f>a!A79</f>
        <v>ECS DVD</v>
      </c>
      <c r="B85" s="168"/>
      <c r="C85" s="158">
        <f>a!C79</f>
        <v>373544</v>
      </c>
      <c r="D85" s="168"/>
      <c r="E85" s="158">
        <f>a!E79</f>
        <v>116442</v>
      </c>
      <c r="F85" s="168"/>
      <c r="G85" s="158">
        <f>a!G79</f>
        <v>15008</v>
      </c>
      <c r="H85" s="158">
        <f>a!H79</f>
        <v>57336</v>
      </c>
      <c r="I85" s="168"/>
      <c r="J85" s="168"/>
      <c r="K85" s="169"/>
      <c r="L85" s="172">
        <f>a!K79</f>
        <v>562330</v>
      </c>
      <c r="M85" s="156"/>
      <c r="Y85" s="156"/>
    </row>
    <row r="86" spans="1:25" ht="12" customHeight="1">
      <c r="A86" s="156" t="str">
        <f>a!A80</f>
        <v>ECS FTPPULL</v>
      </c>
      <c r="B86" s="168"/>
      <c r="C86" s="158">
        <f>a!C80</f>
        <v>2624715</v>
      </c>
      <c r="D86" s="168"/>
      <c r="E86" s="158">
        <f>a!E80</f>
        <v>2583923</v>
      </c>
      <c r="F86" s="168"/>
      <c r="G86" s="158">
        <f>a!G80</f>
        <v>143692</v>
      </c>
      <c r="H86" s="158">
        <f>a!H80</f>
        <v>360258</v>
      </c>
      <c r="I86" s="168"/>
      <c r="J86" s="168"/>
      <c r="K86" s="169"/>
      <c r="L86" s="172">
        <f>a!K80</f>
        <v>5712588</v>
      </c>
      <c r="M86" s="156"/>
      <c r="Y86" s="156"/>
    </row>
    <row r="87" spans="1:25" ht="12" customHeight="1">
      <c r="A87" s="156" t="str">
        <f>a!A81</f>
        <v>ECS FTPPUSH</v>
      </c>
      <c r="B87" s="168"/>
      <c r="C87" s="158">
        <f>a!C81</f>
        <v>1193175</v>
      </c>
      <c r="D87" s="168"/>
      <c r="E87" s="158">
        <f>a!E81</f>
        <v>1027082</v>
      </c>
      <c r="F87" s="168"/>
      <c r="G87" s="158">
        <f>a!G81</f>
        <v>860614</v>
      </c>
      <c r="H87" s="158">
        <f>a!H81</f>
        <v>96324</v>
      </c>
      <c r="I87" s="168"/>
      <c r="J87" s="168"/>
      <c r="K87" s="169"/>
      <c r="L87" s="172">
        <f>a!K81</f>
        <v>3177195</v>
      </c>
      <c r="M87" s="156"/>
      <c r="Y87" s="156"/>
    </row>
    <row r="88" spans="1:25" ht="12" customHeight="1">
      <c r="A88" s="156" t="str">
        <f>a!A82</f>
        <v>ECS T8MM</v>
      </c>
      <c r="B88" s="157"/>
      <c r="C88" s="158">
        <f>a!C82</f>
        <v>74</v>
      </c>
      <c r="D88" s="157"/>
      <c r="E88" s="158">
        <f>a!E82</f>
        <v>4542</v>
      </c>
      <c r="F88" s="157"/>
      <c r="G88" s="158">
        <f>a!G82</f>
        <v>3</v>
      </c>
      <c r="H88" s="158">
        <f>a!H82</f>
        <v>6768</v>
      </c>
      <c r="I88" s="157"/>
      <c r="J88" s="157"/>
      <c r="K88" s="171"/>
      <c r="L88" s="172">
        <f>a!K82</f>
        <v>11387</v>
      </c>
      <c r="M88" s="156"/>
      <c r="Y88" s="156"/>
    </row>
    <row r="89" spans="1:25" ht="12" customHeight="1">
      <c r="A89" s="156" t="str">
        <f>a!A83</f>
        <v>Non-ECS ANON FTP</v>
      </c>
      <c r="B89" s="158">
        <f>a!B83</f>
        <v>2034</v>
      </c>
      <c r="C89" s="185">
        <f>a!C83</f>
        <v>0</v>
      </c>
      <c r="D89" s="185">
        <f>a!D83</f>
        <v>1244780</v>
      </c>
      <c r="E89" s="185">
        <f>a!E83</f>
        <v>5524058</v>
      </c>
      <c r="F89" s="185">
        <f>a!F83</f>
        <v>10849163</v>
      </c>
      <c r="G89" s="185">
        <f>a!G83</f>
        <v>0</v>
      </c>
      <c r="H89" s="185">
        <f>a!H83</f>
        <v>471261</v>
      </c>
      <c r="I89" s="185">
        <f>a!I83</f>
        <v>424817</v>
      </c>
      <c r="J89" s="185">
        <f>a!J83</f>
        <v>213493</v>
      </c>
      <c r="K89" s="65"/>
      <c r="L89" s="172">
        <f>a!K83</f>
        <v>18729606</v>
      </c>
      <c r="M89" s="156"/>
      <c r="Y89" s="156"/>
    </row>
    <row r="90" spans="1:25" ht="12" customHeight="1">
      <c r="A90" s="156" t="str">
        <f>a!A84</f>
        <v>Non-ECS CDREC</v>
      </c>
      <c r="B90" s="158">
        <f>a!B84</f>
        <v>0</v>
      </c>
      <c r="C90" s="158">
        <f>a!C84</f>
        <v>0</v>
      </c>
      <c r="D90" s="158">
        <f>a!D84</f>
        <v>0</v>
      </c>
      <c r="E90" s="158">
        <f>a!E84</f>
        <v>0</v>
      </c>
      <c r="F90" s="158">
        <f>a!F84</f>
        <v>22680</v>
      </c>
      <c r="G90" s="158">
        <f>a!G84</f>
        <v>0</v>
      </c>
      <c r="H90" s="158">
        <f>a!H84</f>
        <v>2</v>
      </c>
      <c r="I90" s="158">
        <f>a!I84</f>
        <v>0</v>
      </c>
      <c r="J90" s="158">
        <f>a!J84</f>
        <v>0</v>
      </c>
      <c r="K90" s="65"/>
      <c r="L90" s="172">
        <f>a!K84</f>
        <v>22682</v>
      </c>
      <c r="M90" s="156"/>
      <c r="Y90" s="156"/>
    </row>
    <row r="91" spans="1:25" ht="12" customHeight="1">
      <c r="A91" s="156" t="str">
        <f>a!A85</f>
        <v>Non-ECS CDROM</v>
      </c>
      <c r="B91" s="158">
        <f>a!B85</f>
        <v>562</v>
      </c>
      <c r="C91" s="158">
        <f>a!C85</f>
        <v>0</v>
      </c>
      <c r="D91" s="158">
        <f>a!D85</f>
        <v>1</v>
      </c>
      <c r="E91" s="158">
        <f>a!E85</f>
        <v>321196</v>
      </c>
      <c r="F91" s="158">
        <f>a!F85</f>
        <v>55445</v>
      </c>
      <c r="G91" s="158">
        <f>a!G85</f>
        <v>43697</v>
      </c>
      <c r="H91" s="158">
        <f>a!H85</f>
        <v>610</v>
      </c>
      <c r="I91" s="158">
        <f>a!I85</f>
        <v>4175</v>
      </c>
      <c r="J91" s="158">
        <f>a!J85</f>
        <v>0</v>
      </c>
      <c r="K91" s="65"/>
      <c r="L91" s="172">
        <f>a!K85</f>
        <v>425686</v>
      </c>
      <c r="M91" s="156"/>
      <c r="Y91" s="156"/>
    </row>
    <row r="92" spans="1:25" ht="12" customHeight="1">
      <c r="A92" s="156" t="str">
        <f>a!A86</f>
        <v>Non-ECS DLT</v>
      </c>
      <c r="B92" s="158">
        <f>a!B86</f>
        <v>0</v>
      </c>
      <c r="C92" s="158">
        <f>a!C86</f>
        <v>0</v>
      </c>
      <c r="D92" s="158">
        <f>a!D86</f>
        <v>0</v>
      </c>
      <c r="E92" s="158">
        <f>a!E86</f>
        <v>510388</v>
      </c>
      <c r="F92" s="158">
        <f>a!F86</f>
        <v>138129</v>
      </c>
      <c r="G92" s="158">
        <f>a!G86</f>
        <v>63256</v>
      </c>
      <c r="H92" s="158">
        <f>a!H86</f>
        <v>0</v>
      </c>
      <c r="I92" s="158">
        <f>a!I86</f>
        <v>0</v>
      </c>
      <c r="J92" s="158">
        <f>a!J86</f>
        <v>0</v>
      </c>
      <c r="K92" s="65"/>
      <c r="L92" s="172">
        <f>a!K86</f>
        <v>711773</v>
      </c>
      <c r="M92" s="156"/>
      <c r="Y92" s="156"/>
    </row>
    <row r="93" spans="1:25" ht="12" customHeight="1">
      <c r="A93" s="156" t="str">
        <f>a!A87</f>
        <v>Non-ECS DVD</v>
      </c>
      <c r="B93" s="158">
        <f>a!B87</f>
        <v>34</v>
      </c>
      <c r="C93" s="158">
        <f>a!C87</f>
        <v>0</v>
      </c>
      <c r="D93" s="158">
        <f>a!D87</f>
        <v>0</v>
      </c>
      <c r="E93" s="158">
        <f>a!E87</f>
        <v>0</v>
      </c>
      <c r="F93" s="158">
        <f>a!F87</f>
        <v>331572</v>
      </c>
      <c r="G93" s="158">
        <f>a!G87</f>
        <v>0</v>
      </c>
      <c r="H93" s="158">
        <f>a!H87</f>
        <v>25</v>
      </c>
      <c r="I93" s="158">
        <f>a!I87</f>
        <v>0</v>
      </c>
      <c r="J93" s="158">
        <f>a!J87</f>
        <v>0</v>
      </c>
      <c r="K93" s="65"/>
      <c r="L93" s="172">
        <f>a!K87</f>
        <v>331631</v>
      </c>
      <c r="M93" s="156"/>
      <c r="Y93" s="156"/>
    </row>
    <row r="94" spans="1:25" ht="12" customHeight="1">
      <c r="A94" s="156" t="str">
        <f>a!A88</f>
        <v>Non-ECS EMAIL</v>
      </c>
      <c r="B94" s="158">
        <f>a!B88</f>
        <v>0</v>
      </c>
      <c r="C94" s="158">
        <f>a!C88</f>
        <v>0</v>
      </c>
      <c r="D94" s="158">
        <f>a!D88</f>
        <v>0</v>
      </c>
      <c r="E94" s="158">
        <f>a!E88</f>
        <v>0</v>
      </c>
      <c r="F94" s="158">
        <f>a!F88</f>
        <v>0</v>
      </c>
      <c r="G94" s="158">
        <f>a!G88</f>
        <v>0</v>
      </c>
      <c r="H94" s="158">
        <f>a!H88</f>
        <v>6</v>
      </c>
      <c r="I94" s="158">
        <f>a!I88</f>
        <v>0</v>
      </c>
      <c r="J94" s="158">
        <f>a!J88</f>
        <v>0</v>
      </c>
      <c r="K94" s="65"/>
      <c r="L94" s="172">
        <f>a!K88</f>
        <v>6</v>
      </c>
      <c r="M94" s="156"/>
      <c r="Y94" s="156"/>
    </row>
    <row r="95" spans="1:25" ht="12" customHeight="1">
      <c r="A95" s="156" t="str">
        <f>a!A89</f>
        <v>Non-ECS FTP</v>
      </c>
      <c r="B95" s="158">
        <f>a!B89</f>
        <v>25966</v>
      </c>
      <c r="C95" s="158">
        <f>a!C89</f>
        <v>0</v>
      </c>
      <c r="D95" s="158">
        <f>a!D89</f>
        <v>0</v>
      </c>
      <c r="E95" s="158">
        <f>a!E89</f>
        <v>2736933</v>
      </c>
      <c r="F95" s="158">
        <f>a!F89</f>
        <v>0</v>
      </c>
      <c r="G95" s="158">
        <f>a!G89</f>
        <v>0</v>
      </c>
      <c r="H95" s="158">
        <f>a!H89</f>
        <v>1970</v>
      </c>
      <c r="I95" s="158">
        <f>a!I89</f>
        <v>0</v>
      </c>
      <c r="J95" s="158">
        <f>a!J89</f>
        <v>0</v>
      </c>
      <c r="K95" s="65"/>
      <c r="L95" s="172">
        <f>a!K89</f>
        <v>2764869</v>
      </c>
      <c r="M95" s="156"/>
      <c r="Y95" s="156"/>
    </row>
    <row r="96" spans="1:25" ht="12" customHeight="1">
      <c r="A96" s="156" t="str">
        <f>a!A90</f>
        <v>Non-ECS FTPPULL</v>
      </c>
      <c r="B96" s="158">
        <f>a!B90</f>
        <v>0</v>
      </c>
      <c r="C96" s="158">
        <f>a!C90</f>
        <v>0</v>
      </c>
      <c r="D96" s="158">
        <f>a!D90</f>
        <v>1609096</v>
      </c>
      <c r="E96" s="158">
        <f>a!E90</f>
        <v>0</v>
      </c>
      <c r="F96" s="158">
        <f>a!F90</f>
        <v>0</v>
      </c>
      <c r="G96" s="158">
        <f>a!G90</f>
        <v>2398471</v>
      </c>
      <c r="H96" s="158">
        <f>a!H90</f>
        <v>0</v>
      </c>
      <c r="I96" s="158">
        <f>a!I90</f>
        <v>0</v>
      </c>
      <c r="J96" s="158">
        <f>a!J90</f>
        <v>0</v>
      </c>
      <c r="K96" s="65"/>
      <c r="L96" s="172">
        <f>a!K90</f>
        <v>4007567</v>
      </c>
      <c r="M96" s="156"/>
      <c r="Y96" s="156"/>
    </row>
    <row r="97" spans="1:25" ht="12" customHeight="1">
      <c r="A97" s="156" t="str">
        <f>a!A91</f>
        <v>Non-ECS FTPPUSH</v>
      </c>
      <c r="B97" s="158">
        <f>a!B91</f>
        <v>0</v>
      </c>
      <c r="C97" s="158">
        <f>a!C91</f>
        <v>0</v>
      </c>
      <c r="D97" s="158">
        <f>a!D91</f>
        <v>18</v>
      </c>
      <c r="E97" s="158">
        <f>a!E91</f>
        <v>0</v>
      </c>
      <c r="F97" s="158">
        <f>a!F91</f>
        <v>0</v>
      </c>
      <c r="G97" s="158">
        <f>a!G91</f>
        <v>0</v>
      </c>
      <c r="H97" s="158">
        <f>a!H91</f>
        <v>0</v>
      </c>
      <c r="I97" s="158">
        <f>a!I91</f>
        <v>0</v>
      </c>
      <c r="J97" s="158">
        <f>a!J91</f>
        <v>0</v>
      </c>
      <c r="K97" s="65"/>
      <c r="L97" s="172">
        <f>a!K91</f>
        <v>18</v>
      </c>
      <c r="M97" s="156"/>
      <c r="Y97" s="156"/>
    </row>
    <row r="98" spans="1:25" ht="12" customHeight="1">
      <c r="A98" s="156" t="str">
        <f>a!A92</f>
        <v>Non-ECS PAPER</v>
      </c>
      <c r="B98" s="158">
        <f>a!B92</f>
        <v>0</v>
      </c>
      <c r="C98" s="158">
        <f>a!C92</f>
        <v>0</v>
      </c>
      <c r="D98" s="158">
        <f>a!D92</f>
        <v>0</v>
      </c>
      <c r="E98" s="158">
        <f>a!E92</f>
        <v>0</v>
      </c>
      <c r="F98" s="158">
        <f>a!F92</f>
        <v>35</v>
      </c>
      <c r="G98" s="158">
        <f>a!G92</f>
        <v>0</v>
      </c>
      <c r="H98" s="158">
        <f>a!H92</f>
        <v>62</v>
      </c>
      <c r="I98" s="158">
        <f>a!I92</f>
        <v>0</v>
      </c>
      <c r="J98" s="158">
        <f>a!J92</f>
        <v>0</v>
      </c>
      <c r="K98" s="65"/>
      <c r="L98" s="172">
        <f>a!K92</f>
        <v>97</v>
      </c>
      <c r="M98" s="156"/>
      <c r="Y98" s="156"/>
    </row>
    <row r="99" spans="1:25" ht="12" customHeight="1">
      <c r="A99" s="156" t="str">
        <f>a!A93</f>
        <v>Non-ECS T4MM</v>
      </c>
      <c r="B99" s="158">
        <f>a!B93</f>
        <v>0</v>
      </c>
      <c r="C99" s="158">
        <f>a!C93</f>
        <v>0</v>
      </c>
      <c r="D99" s="158">
        <f>a!D93</f>
        <v>0</v>
      </c>
      <c r="E99" s="158">
        <f>a!E93</f>
        <v>267466</v>
      </c>
      <c r="F99" s="158">
        <f>a!F93</f>
        <v>0</v>
      </c>
      <c r="G99" s="158">
        <f>a!G93</f>
        <v>0</v>
      </c>
      <c r="H99" s="158">
        <f>a!H93</f>
        <v>0</v>
      </c>
      <c r="I99" s="158">
        <f>a!I93</f>
        <v>0</v>
      </c>
      <c r="J99" s="158">
        <f>a!J93</f>
        <v>0</v>
      </c>
      <c r="K99" s="65"/>
      <c r="L99" s="172">
        <f>a!K93</f>
        <v>267466</v>
      </c>
      <c r="M99" s="156"/>
      <c r="Y99" s="156"/>
    </row>
    <row r="100" spans="1:25" ht="12" customHeight="1">
      <c r="A100" s="156" t="str">
        <f>a!A94</f>
        <v>Non-ECS T8MM</v>
      </c>
      <c r="B100" s="158">
        <f>a!B94</f>
        <v>6409</v>
      </c>
      <c r="C100" s="158">
        <f>a!C94</f>
        <v>0</v>
      </c>
      <c r="D100" s="158">
        <f>a!D94</f>
        <v>16770</v>
      </c>
      <c r="E100" s="158">
        <f>a!E94</f>
        <v>690230</v>
      </c>
      <c r="F100" s="158">
        <f>a!F94</f>
        <v>215188</v>
      </c>
      <c r="G100" s="158">
        <f>a!G94</f>
        <v>600</v>
      </c>
      <c r="H100" s="158">
        <f>a!H94</f>
        <v>3</v>
      </c>
      <c r="I100" s="158">
        <f>a!I94</f>
        <v>0</v>
      </c>
      <c r="J100" s="158">
        <f>a!J94</f>
        <v>0</v>
      </c>
      <c r="K100" s="65"/>
      <c r="L100" s="172">
        <f>a!K94</f>
        <v>929200</v>
      </c>
      <c r="M100" s="156"/>
      <c r="Y100" s="156"/>
    </row>
    <row r="101" spans="1:25" ht="12" customHeight="1">
      <c r="A101" s="156" t="str">
        <f>a!A95</f>
        <v>Non-ECS UNKNOWN</v>
      </c>
      <c r="B101" s="158">
        <f>a!B95</f>
        <v>9530</v>
      </c>
      <c r="C101" s="158">
        <f>a!C95</f>
        <v>0</v>
      </c>
      <c r="D101" s="158">
        <f>a!D95</f>
        <v>0</v>
      </c>
      <c r="E101" s="158">
        <f>a!E95</f>
        <v>187</v>
      </c>
      <c r="F101" s="158">
        <f>a!F95</f>
        <v>0</v>
      </c>
      <c r="G101" s="158">
        <f>a!G95</f>
        <v>0</v>
      </c>
      <c r="H101" s="158">
        <f>a!H95</f>
        <v>1</v>
      </c>
      <c r="I101" s="158">
        <f>a!I95</f>
        <v>0</v>
      </c>
      <c r="J101" s="158">
        <f>a!J95</f>
        <v>0</v>
      </c>
      <c r="K101" s="65"/>
      <c r="L101" s="172">
        <f>a!K95</f>
        <v>9718</v>
      </c>
      <c r="M101" s="156"/>
      <c r="Y101" s="156"/>
    </row>
    <row r="102" spans="1:25" ht="12" customHeight="1">
      <c r="A102" s="156" t="str">
        <f>a!A96</f>
        <v>Non-ECS VIDEO</v>
      </c>
      <c r="B102" s="158">
        <f>a!B96</f>
        <v>0</v>
      </c>
      <c r="C102" s="158">
        <f>a!C96</f>
        <v>0</v>
      </c>
      <c r="D102" s="158">
        <f>a!D96</f>
        <v>0</v>
      </c>
      <c r="E102" s="158">
        <f>a!E96</f>
        <v>0</v>
      </c>
      <c r="F102" s="158">
        <f>a!F96</f>
        <v>0</v>
      </c>
      <c r="G102" s="158">
        <f>a!G96</f>
        <v>1</v>
      </c>
      <c r="H102" s="158">
        <f>a!H96</f>
        <v>0</v>
      </c>
      <c r="I102" s="158">
        <f>a!I96</f>
        <v>0</v>
      </c>
      <c r="J102" s="158">
        <f>a!J96</f>
        <v>0</v>
      </c>
      <c r="K102" s="65"/>
      <c r="L102" s="172">
        <f>a!K96</f>
        <v>1</v>
      </c>
      <c r="M102" s="156"/>
      <c r="Y102" s="156"/>
    </row>
    <row r="103" spans="1:25" ht="12" customHeight="1" thickBot="1">
      <c r="A103" s="156" t="str">
        <f>a!A97</f>
        <v>Non-ECS WWW</v>
      </c>
      <c r="B103" s="178">
        <f>a!B97</f>
        <v>12676</v>
      </c>
      <c r="C103" s="178">
        <f>a!C97</f>
        <v>0</v>
      </c>
      <c r="D103" s="178">
        <f>a!D97</f>
        <v>713375</v>
      </c>
      <c r="E103" s="178">
        <f>a!E97</f>
        <v>469356</v>
      </c>
      <c r="F103" s="178">
        <f>a!F97</f>
        <v>1238422</v>
      </c>
      <c r="G103" s="178">
        <f>a!G97</f>
        <v>140862</v>
      </c>
      <c r="H103" s="178">
        <f>a!H97</f>
        <v>0</v>
      </c>
      <c r="I103" s="178">
        <f>a!I97</f>
        <v>62560</v>
      </c>
      <c r="J103" s="178">
        <f>a!J97</f>
        <v>43062</v>
      </c>
      <c r="K103" s="65"/>
      <c r="L103" s="187">
        <f>a!K97</f>
        <v>2680313</v>
      </c>
      <c r="M103" s="156"/>
      <c r="Y103" s="156"/>
    </row>
    <row r="104" spans="1:25" ht="12" customHeight="1" thickTop="1">
      <c r="A104" s="156" t="str">
        <f>a!A98</f>
        <v>ECS Deliveries (products)</v>
      </c>
      <c r="B104" s="179"/>
      <c r="C104" s="180">
        <f>a!C98</f>
        <v>4821618</v>
      </c>
      <c r="D104" s="179"/>
      <c r="E104" s="180">
        <f>a!E98</f>
        <v>20913927</v>
      </c>
      <c r="F104" s="179"/>
      <c r="G104" s="180">
        <f>a!G98</f>
        <v>2264615</v>
      </c>
      <c r="H104" s="180">
        <f>a!H98</f>
        <v>716246</v>
      </c>
      <c r="I104" s="179"/>
      <c r="J104" s="179"/>
      <c r="K104" s="65"/>
      <c r="L104" s="175">
        <f>a!K98</f>
        <v>28716406</v>
      </c>
      <c r="M104" s="35"/>
      <c r="Y104" s="35"/>
    </row>
    <row r="105" spans="1:25" ht="12" customHeight="1" thickBot="1">
      <c r="A105" s="156" t="str">
        <f>a!A99</f>
        <v>Non-ECS Deliv (products)</v>
      </c>
      <c r="B105" s="170">
        <f>a!B99</f>
        <v>57211</v>
      </c>
      <c r="C105" s="170">
        <f>a!C99</f>
        <v>0</v>
      </c>
      <c r="D105" s="170">
        <f>a!D99</f>
        <v>3584040</v>
      </c>
      <c r="E105" s="170">
        <f>a!E99</f>
        <v>10519814</v>
      </c>
      <c r="F105" s="170">
        <f>a!F99</f>
        <v>12850634</v>
      </c>
      <c r="G105" s="170">
        <f>a!G99</f>
        <v>2646887</v>
      </c>
      <c r="H105" s="170">
        <f>a!H99</f>
        <v>473940</v>
      </c>
      <c r="I105" s="170">
        <f>a!I99</f>
        <v>491552</v>
      </c>
      <c r="J105" s="170">
        <f>a!J99</f>
        <v>256555</v>
      </c>
      <c r="K105" s="65"/>
      <c r="L105" s="176">
        <f>a!K99</f>
        <v>30880633</v>
      </c>
      <c r="M105" s="35"/>
      <c r="Y105" s="35"/>
    </row>
    <row r="106" spans="1:25" ht="12" customHeight="1" thickTop="1">
      <c r="A106" s="156" t="str">
        <f>a!A100</f>
        <v>TOTAL PRODUCTS DELIVERED</v>
      </c>
      <c r="B106" s="180">
        <f>a!B100</f>
        <v>57211</v>
      </c>
      <c r="C106" s="180">
        <f>a!C100</f>
        <v>4821618</v>
      </c>
      <c r="D106" s="180">
        <f>a!D100</f>
        <v>3584040</v>
      </c>
      <c r="E106" s="180">
        <f>a!E100</f>
        <v>31433741</v>
      </c>
      <c r="F106" s="180">
        <f>a!F100</f>
        <v>12850634</v>
      </c>
      <c r="G106" s="180">
        <f>a!G100</f>
        <v>4911502</v>
      </c>
      <c r="H106" s="180">
        <f>a!H100</f>
        <v>1190186</v>
      </c>
      <c r="I106" s="180">
        <f>a!I100</f>
        <v>491552</v>
      </c>
      <c r="J106" s="180">
        <f>a!J100</f>
        <v>256555</v>
      </c>
      <c r="K106" s="65"/>
      <c r="L106" s="175">
        <f>a!K100</f>
        <v>59597039</v>
      </c>
      <c r="M106" s="35"/>
      <c r="Y106" s="35"/>
    </row>
    <row r="107" spans="1:12" s="38" customFormat="1" ht="12" customHeight="1">
      <c r="A107" s="35"/>
      <c r="B107" s="167"/>
      <c r="C107" s="167"/>
      <c r="D107" s="167"/>
      <c r="E107" s="167"/>
      <c r="F107" s="167"/>
      <c r="G107" s="167"/>
      <c r="H107" s="167"/>
      <c r="I107" s="167"/>
      <c r="J107" s="167"/>
      <c r="K107" s="21"/>
      <c r="L107" s="167"/>
    </row>
    <row r="108" spans="1:12" s="38" customFormat="1" ht="12" customHeight="1">
      <c r="A108" s="35"/>
      <c r="B108" s="167"/>
      <c r="C108" s="167"/>
      <c r="D108" s="167"/>
      <c r="E108" s="167"/>
      <c r="F108" s="167"/>
      <c r="G108" s="167"/>
      <c r="H108" s="167"/>
      <c r="I108" s="167"/>
      <c r="J108" s="167"/>
      <c r="K108" s="21"/>
      <c r="L108" s="167"/>
    </row>
    <row r="109" spans="1:12" s="38" customFormat="1" ht="12.75">
      <c r="A109" s="35"/>
      <c r="B109" s="45"/>
      <c r="C109" s="45"/>
      <c r="D109" s="45"/>
      <c r="E109" s="45"/>
      <c r="F109" s="45"/>
      <c r="G109" s="45"/>
      <c r="H109" s="45"/>
      <c r="I109" s="45"/>
      <c r="J109" s="45"/>
      <c r="K109" s="35"/>
      <c r="L109" s="45"/>
    </row>
    <row r="110" spans="1:12" s="38" customFormat="1" ht="15.75">
      <c r="A110" s="71" t="str">
        <f>a!A105</f>
        <v>Volumes Delivered by Request Source (MB)</v>
      </c>
      <c r="B110" s="72"/>
      <c r="C110" s="72"/>
      <c r="D110" s="72"/>
      <c r="E110" s="72"/>
      <c r="F110" s="72"/>
      <c r="G110" s="72"/>
      <c r="H110" s="72"/>
      <c r="I110" s="72"/>
      <c r="J110" s="72"/>
      <c r="K110" s="72"/>
      <c r="L110" s="72"/>
    </row>
    <row r="111" spans="1:12" s="38" customFormat="1" ht="12.75">
      <c r="A111" s="35" t="str">
        <f>a!A1</f>
        <v>TITLE</v>
      </c>
      <c r="B111" s="35" t="str">
        <f>a!B1</f>
        <v>ASF</v>
      </c>
      <c r="C111" s="35" t="str">
        <f>a!C1</f>
        <v>EDC</v>
      </c>
      <c r="D111" s="35" t="str">
        <f>a!D1</f>
        <v>GHRC</v>
      </c>
      <c r="E111" s="35" t="str">
        <f>a!E1</f>
        <v>GSFC</v>
      </c>
      <c r="F111" s="35" t="str">
        <f>a!F1</f>
        <v>JPL</v>
      </c>
      <c r="G111" s="35" t="str">
        <f>a!G1</f>
        <v>LARC</v>
      </c>
      <c r="H111" s="35" t="str">
        <f>a!H1</f>
        <v>NSIDC</v>
      </c>
      <c r="I111" s="35" t="str">
        <f>a!I1</f>
        <v>ORNL</v>
      </c>
      <c r="J111" s="35" t="str">
        <f>a!J1</f>
        <v>SEDAC</v>
      </c>
      <c r="K111" s="35"/>
      <c r="L111" s="35" t="str">
        <f>a!K1</f>
        <v>TOTAL</v>
      </c>
    </row>
    <row r="112" spans="1:12" s="38" customFormat="1" ht="12.75">
      <c r="A112" s="156" t="str">
        <f>a!A106</f>
        <v>ECS Data Pools (MB)</v>
      </c>
      <c r="B112" s="163">
        <f>a!B106</f>
        <v>0</v>
      </c>
      <c r="C112" s="162">
        <f>a!C106</f>
        <v>4615450</v>
      </c>
      <c r="D112" s="163">
        <f>a!D106</f>
        <v>0</v>
      </c>
      <c r="E112" s="158">
        <f>a!E106</f>
        <v>56021273</v>
      </c>
      <c r="F112" s="163">
        <f>a!F106</f>
        <v>0</v>
      </c>
      <c r="G112" s="162">
        <f>a!G106</f>
        <v>1835571</v>
      </c>
      <c r="H112" s="162">
        <f>a!H106</f>
        <v>4014753</v>
      </c>
      <c r="I112" s="163">
        <f>a!I106</f>
        <v>0</v>
      </c>
      <c r="J112" s="163">
        <f>a!J106</f>
        <v>0</v>
      </c>
      <c r="K112" s="164"/>
      <c r="L112" s="160">
        <f>a!K106</f>
        <v>66487047</v>
      </c>
    </row>
    <row r="113" spans="1:12" s="161" customFormat="1" ht="12.75">
      <c r="A113" s="156" t="str">
        <f>a!A107</f>
        <v>ECS Orders/Subscriptions</v>
      </c>
      <c r="B113" s="157"/>
      <c r="C113" s="158">
        <f>a!C107</f>
        <v>215162399</v>
      </c>
      <c r="D113" s="157"/>
      <c r="E113" s="156">
        <f>a!E107</f>
        <v>239474910</v>
      </c>
      <c r="F113" s="157"/>
      <c r="G113" s="158">
        <f>a!G107</f>
        <v>86130462</v>
      </c>
      <c r="H113" s="158">
        <f>a!H107</f>
        <v>20557623</v>
      </c>
      <c r="I113" s="157"/>
      <c r="J113" s="157"/>
      <c r="K113" s="159"/>
      <c r="L113" s="160">
        <f>a!K107</f>
        <v>561325393</v>
      </c>
    </row>
    <row r="114" spans="1:12" s="38" customFormat="1" ht="12.75">
      <c r="A114" s="35" t="str">
        <f>a!A109</f>
        <v>Non-ECS Orders/Subscrip</v>
      </c>
      <c r="B114" s="36">
        <f>a!B109</f>
        <v>2356618</v>
      </c>
      <c r="C114" s="36">
        <f>a!C109</f>
        <v>0</v>
      </c>
      <c r="D114" s="36">
        <f>a!D109</f>
        <v>6303323</v>
      </c>
      <c r="E114" s="36">
        <f>a!E109</f>
        <v>59567313</v>
      </c>
      <c r="F114" s="36">
        <f>a!F109</f>
        <v>11785972</v>
      </c>
      <c r="G114" s="36">
        <f>a!G109</f>
        <v>19144656</v>
      </c>
      <c r="H114" s="36">
        <f>a!H109</f>
        <v>0</v>
      </c>
      <c r="I114" s="36">
        <f>a!I109</f>
        <v>1706132</v>
      </c>
      <c r="J114" s="36">
        <f>a!J109</f>
        <v>0</v>
      </c>
      <c r="K114" s="111"/>
      <c r="L114" s="56">
        <f>a!K109</f>
        <v>100864014</v>
      </c>
    </row>
    <row r="115" spans="1:12" s="38" customFormat="1" ht="15.75" customHeight="1">
      <c r="A115" s="35" t="str">
        <f>a!A110</f>
        <v>Anonymous FTP(MB)</v>
      </c>
      <c r="B115" s="36">
        <f>a!B110</f>
        <v>61131</v>
      </c>
      <c r="C115" s="36">
        <f>a!C110</f>
        <v>0</v>
      </c>
      <c r="D115" s="36">
        <f>a!D110</f>
        <v>842979</v>
      </c>
      <c r="E115" s="36">
        <f>a!E110</f>
        <v>4145886</v>
      </c>
      <c r="F115" s="36">
        <f>a!F110</f>
        <v>20951860</v>
      </c>
      <c r="G115" s="36">
        <f>a!G110</f>
        <v>0</v>
      </c>
      <c r="H115" s="36">
        <f>a!H110</f>
        <v>441404</v>
      </c>
      <c r="I115" s="36">
        <f>a!I110</f>
        <v>283296</v>
      </c>
      <c r="J115" s="36">
        <f>a!J110</f>
        <v>173184</v>
      </c>
      <c r="K115" s="111"/>
      <c r="L115" s="56">
        <f>a!K110</f>
        <v>26904357</v>
      </c>
    </row>
    <row r="116" spans="1:12" s="38" customFormat="1" ht="12.75" customHeight="1" thickBot="1">
      <c r="A116" s="35" t="str">
        <f>a!A111</f>
        <v>Web Downloads (MB)</v>
      </c>
      <c r="B116" s="49">
        <f>a!B111</f>
        <v>1564</v>
      </c>
      <c r="C116" s="49">
        <f>a!C111</f>
        <v>0</v>
      </c>
      <c r="D116" s="49">
        <f>a!D111</f>
        <v>777527</v>
      </c>
      <c r="E116" s="49">
        <f>a!E111</f>
        <v>42465</v>
      </c>
      <c r="F116" s="49">
        <f>a!F111</f>
        <v>89627</v>
      </c>
      <c r="G116" s="49">
        <f>a!G111</f>
        <v>1486</v>
      </c>
      <c r="H116" s="49">
        <f>a!H111</f>
        <v>0</v>
      </c>
      <c r="I116" s="49">
        <f>a!I111</f>
        <v>714</v>
      </c>
      <c r="J116" s="49">
        <f>a!J111</f>
        <v>2810</v>
      </c>
      <c r="K116" s="111"/>
      <c r="L116" s="118">
        <f>a!K111</f>
        <v>921027</v>
      </c>
    </row>
    <row r="117" spans="1:12" s="38" customFormat="1" ht="12" customHeight="1" thickTop="1">
      <c r="A117" s="35" t="s">
        <v>545</v>
      </c>
      <c r="B117" s="50">
        <f aca="true" t="shared" si="0" ref="B117:J117">SUM(B114:B116)</f>
        <v>2419313</v>
      </c>
      <c r="C117" s="50">
        <f t="shared" si="0"/>
        <v>0</v>
      </c>
      <c r="D117" s="50">
        <f t="shared" si="0"/>
        <v>7923829</v>
      </c>
      <c r="E117" s="50">
        <f t="shared" si="0"/>
        <v>63755664</v>
      </c>
      <c r="F117" s="50">
        <f t="shared" si="0"/>
        <v>32827459</v>
      </c>
      <c r="G117" s="50">
        <f t="shared" si="0"/>
        <v>19146142</v>
      </c>
      <c r="H117" s="50">
        <f t="shared" si="0"/>
        <v>441404</v>
      </c>
      <c r="I117" s="50">
        <f t="shared" si="0"/>
        <v>1990142</v>
      </c>
      <c r="J117" s="50">
        <f t="shared" si="0"/>
        <v>175994</v>
      </c>
      <c r="K117" s="111"/>
      <c r="L117" s="50">
        <f>SUM(L114:L116)</f>
        <v>128689398</v>
      </c>
    </row>
    <row r="118" spans="1:12" s="38" customFormat="1" ht="15" customHeight="1" thickBot="1">
      <c r="A118" s="35" t="s">
        <v>517</v>
      </c>
      <c r="B118" s="124"/>
      <c r="C118" s="49">
        <f>SUM(C112:C113)</f>
        <v>219777849</v>
      </c>
      <c r="D118" s="124"/>
      <c r="E118" s="49">
        <f>SUM(E112:E113)</f>
        <v>295496183</v>
      </c>
      <c r="F118" s="124"/>
      <c r="G118" s="49">
        <f>SUM(G112:G113)</f>
        <v>87966033</v>
      </c>
      <c r="H118" s="49">
        <f>SUM(H112:H113)</f>
        <v>24572376</v>
      </c>
      <c r="I118" s="124"/>
      <c r="J118" s="124"/>
      <c r="K118" s="111"/>
      <c r="L118" s="49">
        <f>SUM(L112:L113)</f>
        <v>627812440</v>
      </c>
    </row>
    <row r="119" spans="1:12" s="38" customFormat="1" ht="15" customHeight="1" thickTop="1">
      <c r="A119" s="114" t="str">
        <f>a!A113</f>
        <v>Total Volume Delivered (MB)</v>
      </c>
      <c r="B119" s="181">
        <f>a!B113</f>
        <v>2419312</v>
      </c>
      <c r="C119" s="181">
        <f>a!C113</f>
        <v>219777848</v>
      </c>
      <c r="D119" s="181">
        <f>a!D113</f>
        <v>7923829</v>
      </c>
      <c r="E119" s="181">
        <f>a!E113</f>
        <v>359251848</v>
      </c>
      <c r="F119" s="181">
        <f>a!F113</f>
        <v>32827458</v>
      </c>
      <c r="G119" s="181">
        <f>a!G113</f>
        <v>107112175</v>
      </c>
      <c r="H119" s="181">
        <f>a!H113</f>
        <v>25013780</v>
      </c>
      <c r="I119" s="181">
        <f>a!I113</f>
        <v>1990142</v>
      </c>
      <c r="J119" s="181">
        <f>a!J113</f>
        <v>175994</v>
      </c>
      <c r="K119" s="115"/>
      <c r="L119" s="182">
        <f>a!K113</f>
        <v>756501837</v>
      </c>
    </row>
    <row r="120" ht="12.75"/>
    <row r="121" ht="12.75"/>
    <row r="122" spans="1:12" s="38" customFormat="1" ht="24.75" customHeight="1">
      <c r="A122" s="53" t="str">
        <f>a!A114</f>
        <v>Deliveries by Request Source</v>
      </c>
      <c r="B122" s="116"/>
      <c r="C122" s="116"/>
      <c r="D122" s="116"/>
      <c r="E122" s="116"/>
      <c r="F122" s="116"/>
      <c r="G122" s="116"/>
      <c r="H122" s="116"/>
      <c r="I122" s="116"/>
      <c r="J122" s="116"/>
      <c r="K122" s="116"/>
      <c r="L122" s="116"/>
    </row>
    <row r="123" spans="1:12" s="38" customFormat="1" ht="12.75">
      <c r="A123" s="35" t="str">
        <f>a!A1</f>
        <v>TITLE</v>
      </c>
      <c r="B123" s="35" t="str">
        <f>a!B1</f>
        <v>ASF</v>
      </c>
      <c r="C123" s="35" t="str">
        <f>a!C1</f>
        <v>EDC</v>
      </c>
      <c r="D123" s="35" t="str">
        <f>a!D1</f>
        <v>GHRC</v>
      </c>
      <c r="E123" s="35" t="str">
        <f>a!E1</f>
        <v>GSFC</v>
      </c>
      <c r="F123" s="35" t="str">
        <f>a!F1</f>
        <v>JPL</v>
      </c>
      <c r="G123" s="35" t="str">
        <f>a!G1</f>
        <v>LARC</v>
      </c>
      <c r="H123" s="35" t="str">
        <f>a!H1</f>
        <v>NSIDC</v>
      </c>
      <c r="I123" s="35" t="str">
        <f>a!I1</f>
        <v>ORNL</v>
      </c>
      <c r="J123" s="35" t="str">
        <f>a!J1</f>
        <v>SEDAC</v>
      </c>
      <c r="K123" s="35"/>
      <c r="L123" s="35" t="str">
        <f>a!K1</f>
        <v>TOTAL</v>
      </c>
    </row>
    <row r="124" spans="1:12" s="38" customFormat="1" ht="12.75">
      <c r="A124" s="35" t="str">
        <f>a!A115</f>
        <v>ECS Data Pools</v>
      </c>
      <c r="B124" s="109"/>
      <c r="C124" s="36">
        <f>a!C115</f>
        <v>409129</v>
      </c>
      <c r="D124" s="109"/>
      <c r="E124" s="36">
        <f>a!E115</f>
        <v>17111248</v>
      </c>
      <c r="F124" s="109"/>
      <c r="G124" s="36">
        <f>a!G115</f>
        <v>1244919</v>
      </c>
      <c r="H124" s="36">
        <f>a!H115</f>
        <v>190777</v>
      </c>
      <c r="I124" s="109"/>
      <c r="J124" s="109"/>
      <c r="K124" s="111"/>
      <c r="L124" s="56">
        <f>a!K115</f>
        <v>18956073</v>
      </c>
    </row>
    <row r="125" spans="1:12" s="38" customFormat="1" ht="12.75">
      <c r="A125" s="35" t="str">
        <f>a!A116</f>
        <v>ECS Orders/Subscriptions</v>
      </c>
      <c r="B125" s="109"/>
      <c r="C125" s="36">
        <f>a!C116</f>
        <v>4412489</v>
      </c>
      <c r="D125" s="109"/>
      <c r="E125" s="36">
        <f>a!E116</f>
        <v>3802679</v>
      </c>
      <c r="F125" s="109"/>
      <c r="G125" s="36">
        <f>a!G116</f>
        <v>1019696</v>
      </c>
      <c r="H125" s="36">
        <f>a!H116</f>
        <v>525469</v>
      </c>
      <c r="I125" s="109"/>
      <c r="J125" s="109"/>
      <c r="K125" s="111"/>
      <c r="L125" s="56">
        <f>a!K116</f>
        <v>9760333</v>
      </c>
    </row>
    <row r="126" spans="1:12" s="38" customFormat="1" ht="12.75">
      <c r="A126" s="35" t="str">
        <f>a!A118</f>
        <v>Non-ECS Orders/Subscrip</v>
      </c>
      <c r="B126" s="36">
        <f>a!B118</f>
        <v>42501</v>
      </c>
      <c r="C126" s="36">
        <f>a!C118</f>
        <v>0</v>
      </c>
      <c r="D126" s="36">
        <f>a!D118</f>
        <v>1625885</v>
      </c>
      <c r="E126" s="36">
        <f>a!E118</f>
        <v>4526400</v>
      </c>
      <c r="F126" s="36">
        <f>a!F118</f>
        <v>763049</v>
      </c>
      <c r="G126" s="36">
        <f>a!G118</f>
        <v>2506025</v>
      </c>
      <c r="H126" s="36">
        <f>a!H118</f>
        <v>2679</v>
      </c>
      <c r="I126" s="36">
        <f>a!I118</f>
        <v>4175</v>
      </c>
      <c r="J126" s="36">
        <f>a!J118</f>
        <v>0</v>
      </c>
      <c r="K126" s="111"/>
      <c r="L126" s="56">
        <f>a!K118</f>
        <v>9470714</v>
      </c>
    </row>
    <row r="127" spans="1:12" s="38" customFormat="1" ht="12.75">
      <c r="A127" s="35" t="str">
        <f>a!A119</f>
        <v>Anonymous FTP</v>
      </c>
      <c r="B127" s="36">
        <f>a!B119</f>
        <v>2034</v>
      </c>
      <c r="C127" s="36">
        <f>a!C119</f>
        <v>0</v>
      </c>
      <c r="D127" s="36">
        <f>a!D119</f>
        <v>1244780</v>
      </c>
      <c r="E127" s="36">
        <f>a!E119</f>
        <v>5524058</v>
      </c>
      <c r="F127" s="36">
        <f>a!F119</f>
        <v>10849163</v>
      </c>
      <c r="G127" s="36">
        <f>a!G119</f>
        <v>0</v>
      </c>
      <c r="H127" s="36">
        <f>a!H119</f>
        <v>471261</v>
      </c>
      <c r="I127" s="36">
        <f>a!I119</f>
        <v>424817</v>
      </c>
      <c r="J127" s="36">
        <f>a!J119</f>
        <v>213493</v>
      </c>
      <c r="L127" s="56">
        <f>a!K119</f>
        <v>18729606</v>
      </c>
    </row>
    <row r="128" spans="1:12" s="38" customFormat="1" ht="13.5" thickBot="1">
      <c r="A128" s="35" t="str">
        <f>a!A120</f>
        <v>Web Downloads</v>
      </c>
      <c r="B128" s="49">
        <f>a!B120</f>
        <v>12676</v>
      </c>
      <c r="C128" s="49">
        <f>a!C120</f>
        <v>0</v>
      </c>
      <c r="D128" s="49">
        <f>a!D120</f>
        <v>713375</v>
      </c>
      <c r="E128" s="49">
        <f>a!E120</f>
        <v>469356</v>
      </c>
      <c r="F128" s="49">
        <f>a!F120</f>
        <v>1238422</v>
      </c>
      <c r="G128" s="49">
        <f>a!G120</f>
        <v>140915</v>
      </c>
      <c r="H128" s="49">
        <f>a!H120</f>
        <v>0</v>
      </c>
      <c r="I128" s="49">
        <f>a!I120</f>
        <v>62560</v>
      </c>
      <c r="J128" s="49">
        <f>a!J120</f>
        <v>43062</v>
      </c>
      <c r="L128" s="118">
        <f>a!K120</f>
        <v>2680366</v>
      </c>
    </row>
    <row r="129" spans="1:12" s="38" customFormat="1" ht="12" customHeight="1" thickTop="1">
      <c r="A129" s="35" t="s">
        <v>588</v>
      </c>
      <c r="B129" s="50">
        <f aca="true" t="shared" si="1" ref="B129:L129">SUM(B126:B128)</f>
        <v>57211</v>
      </c>
      <c r="C129" s="50">
        <f t="shared" si="1"/>
        <v>0</v>
      </c>
      <c r="D129" s="50">
        <f t="shared" si="1"/>
        <v>3584040</v>
      </c>
      <c r="E129" s="50">
        <f t="shared" si="1"/>
        <v>10519814</v>
      </c>
      <c r="F129" s="50">
        <f t="shared" si="1"/>
        <v>12850634</v>
      </c>
      <c r="G129" s="50">
        <f t="shared" si="1"/>
        <v>2646940</v>
      </c>
      <c r="H129" s="50">
        <f t="shared" si="1"/>
        <v>473940</v>
      </c>
      <c r="I129" s="50">
        <f t="shared" si="1"/>
        <v>491552</v>
      </c>
      <c r="J129" s="50">
        <f t="shared" si="1"/>
        <v>256555</v>
      </c>
      <c r="K129" s="111"/>
      <c r="L129" s="50">
        <f t="shared" si="1"/>
        <v>30880686</v>
      </c>
    </row>
    <row r="130" spans="1:12" s="38" customFormat="1" ht="15" customHeight="1" thickBot="1">
      <c r="A130" s="35" t="s">
        <v>589</v>
      </c>
      <c r="B130" s="124"/>
      <c r="C130" s="49">
        <f>SUM(C124:C125)</f>
        <v>4821618</v>
      </c>
      <c r="D130" s="124"/>
      <c r="E130" s="49">
        <f>SUM(E124:E125)</f>
        <v>20913927</v>
      </c>
      <c r="F130" s="124"/>
      <c r="G130" s="49">
        <f>SUM(G124:G125)</f>
        <v>2264615</v>
      </c>
      <c r="H130" s="49">
        <f>SUM(H124:H125)</f>
        <v>716246</v>
      </c>
      <c r="I130" s="124"/>
      <c r="J130" s="124"/>
      <c r="K130" s="111"/>
      <c r="L130" s="49">
        <f>SUM(L124:L125)</f>
        <v>28716406</v>
      </c>
    </row>
    <row r="131" spans="1:12" s="38" customFormat="1" ht="15" customHeight="1" thickTop="1">
      <c r="A131" s="114" t="str">
        <f>a!A122</f>
        <v>TOTAL PRODUCTS DELIVERED</v>
      </c>
      <c r="B131" s="181">
        <f>B129+B130</f>
        <v>57211</v>
      </c>
      <c r="C131" s="181">
        <f aca="true" t="shared" si="2" ref="C131:J131">C129+C130</f>
        <v>4821618</v>
      </c>
      <c r="D131" s="181">
        <f t="shared" si="2"/>
        <v>3584040</v>
      </c>
      <c r="E131" s="181">
        <f t="shared" si="2"/>
        <v>31433741</v>
      </c>
      <c r="F131" s="181">
        <f t="shared" si="2"/>
        <v>12850634</v>
      </c>
      <c r="G131" s="181">
        <f t="shared" si="2"/>
        <v>4911555</v>
      </c>
      <c r="H131" s="181">
        <f t="shared" si="2"/>
        <v>1190186</v>
      </c>
      <c r="I131" s="181">
        <f t="shared" si="2"/>
        <v>491552</v>
      </c>
      <c r="J131" s="181">
        <f t="shared" si="2"/>
        <v>256555</v>
      </c>
      <c r="K131" s="115"/>
      <c r="L131" s="182">
        <f>L129+L130</f>
        <v>59597092</v>
      </c>
    </row>
    <row r="132" ht="12.75"/>
    <row r="133" ht="12.75"/>
    <row r="134" ht="14.25" customHeight="1"/>
    <row r="135" spans="1:12" s="38" customFormat="1" ht="15.75" customHeight="1">
      <c r="A135" s="71" t="str">
        <f>a!A128</f>
        <v>NEW USERS REQUESTING AND RETRIEVING PRODUCTS</v>
      </c>
      <c r="B135" s="72"/>
      <c r="C135" s="72"/>
      <c r="D135" s="72"/>
      <c r="E135" s="72"/>
      <c r="F135" s="72"/>
      <c r="G135" s="72"/>
      <c r="H135" s="72"/>
      <c r="I135" s="72"/>
      <c r="J135" s="72"/>
      <c r="K135" s="72"/>
      <c r="L135" s="72"/>
    </row>
    <row r="136" spans="1:12" s="38" customFormat="1" ht="24.75" customHeight="1">
      <c r="A136" s="71" t="str">
        <f>a!A129</f>
        <v>New ECS/Non-ECS Users Requesting and Receiving Products Via All Methods Except Datapool</v>
      </c>
      <c r="B136" s="72"/>
      <c r="C136" s="72"/>
      <c r="D136" s="72"/>
      <c r="E136" s="72"/>
      <c r="F136" s="72"/>
      <c r="G136" s="72"/>
      <c r="H136" s="72"/>
      <c r="I136" s="72"/>
      <c r="J136" s="72"/>
      <c r="K136" s="72"/>
      <c r="L136" s="72"/>
    </row>
    <row r="137" spans="1:12" s="38" customFormat="1" ht="12.75">
      <c r="A137" s="35" t="str">
        <f>a!A$1</f>
        <v>TITLE</v>
      </c>
      <c r="B137" s="35" t="str">
        <f>a!B$1</f>
        <v>ASF</v>
      </c>
      <c r="C137" s="35" t="str">
        <f>a!C$1</f>
        <v>EDC</v>
      </c>
      <c r="D137" s="35" t="str">
        <f>a!D$1</f>
        <v>GHRC</v>
      </c>
      <c r="E137" s="35" t="str">
        <f>a!E$1</f>
        <v>GSFC</v>
      </c>
      <c r="F137" s="35" t="str">
        <f>a!F$1</f>
        <v>JPL</v>
      </c>
      <c r="G137" s="35" t="str">
        <f>a!G$1</f>
        <v>LARC</v>
      </c>
      <c r="H137" s="35" t="str">
        <f>a!H$1</f>
        <v>NSIDC</v>
      </c>
      <c r="I137" s="35" t="str">
        <f>a!I$1</f>
        <v>ORNL</v>
      </c>
      <c r="J137" s="35" t="str">
        <f>a!J$1</f>
        <v>SEDAC</v>
      </c>
      <c r="K137"/>
      <c r="L137" s="35" t="str">
        <f>a!K$1</f>
        <v>TOTAL</v>
      </c>
    </row>
    <row r="138" spans="1:12" s="38" customFormat="1" ht="12.75">
      <c r="A138" s="35" t="str">
        <f>TRIM(a!A130)</f>
        <v>US Government</v>
      </c>
      <c r="B138" s="107">
        <f>a!B130</f>
        <v>37</v>
      </c>
      <c r="C138" s="107">
        <f>a!C130</f>
        <v>158</v>
      </c>
      <c r="D138" s="107">
        <f>a!D130</f>
        <v>20</v>
      </c>
      <c r="E138" s="107">
        <f>a!E130</f>
        <v>478</v>
      </c>
      <c r="F138" s="107">
        <f>a!F130</f>
        <v>884</v>
      </c>
      <c r="G138" s="107">
        <f>a!G130</f>
        <v>162</v>
      </c>
      <c r="H138" s="107">
        <f>a!H130</f>
        <v>95</v>
      </c>
      <c r="I138" s="107">
        <f>a!I130</f>
        <v>52</v>
      </c>
      <c r="J138" s="107">
        <f>a!J130</f>
        <v>73</v>
      </c>
      <c r="K138" s="32"/>
      <c r="L138" s="36">
        <f>a!K130</f>
        <v>1959</v>
      </c>
    </row>
    <row r="139" spans="1:12" s="38" customFormat="1" ht="12.75">
      <c r="A139" s="35" t="str">
        <f>TRIM(a!A131)</f>
        <v>Educational</v>
      </c>
      <c r="B139" s="107">
        <f>a!B131</f>
        <v>199</v>
      </c>
      <c r="C139" s="107">
        <f>a!C131</f>
        <v>433</v>
      </c>
      <c r="D139" s="107">
        <f>a!D131</f>
        <v>36</v>
      </c>
      <c r="E139" s="107">
        <f>a!E131</f>
        <v>2580</v>
      </c>
      <c r="F139" s="107">
        <f>a!F131</f>
        <v>2440</v>
      </c>
      <c r="G139" s="107">
        <f>a!G131</f>
        <v>237</v>
      </c>
      <c r="H139" s="107">
        <f>a!H131</f>
        <v>304</v>
      </c>
      <c r="I139" s="107">
        <f>a!I131</f>
        <v>243</v>
      </c>
      <c r="J139" s="107">
        <f>a!J131</f>
        <v>1121</v>
      </c>
      <c r="K139" s="32"/>
      <c r="L139" s="107">
        <f>a!K131</f>
        <v>7593</v>
      </c>
    </row>
    <row r="140" spans="1:12" s="38" customFormat="1" ht="12.75">
      <c r="A140" s="35" t="str">
        <f>TRIM(a!A132)</f>
        <v>Commercial</v>
      </c>
      <c r="B140" s="107">
        <f>a!B132</f>
        <v>752</v>
      </c>
      <c r="C140" s="107">
        <f>a!C132</f>
        <v>1344</v>
      </c>
      <c r="D140" s="107">
        <f>a!D132</f>
        <v>68</v>
      </c>
      <c r="E140" s="107">
        <f>a!E132</f>
        <v>18804</v>
      </c>
      <c r="F140" s="107">
        <f>a!F132</f>
        <v>26562</v>
      </c>
      <c r="G140" s="107">
        <f>a!G132</f>
        <v>848</v>
      </c>
      <c r="H140" s="107">
        <f>a!H132</f>
        <v>300</v>
      </c>
      <c r="I140" s="107">
        <f>a!I132</f>
        <v>1311</v>
      </c>
      <c r="J140" s="107">
        <f>a!J132</f>
        <v>5801</v>
      </c>
      <c r="K140" s="32"/>
      <c r="L140" s="107">
        <f>a!K132</f>
        <v>55790</v>
      </c>
    </row>
    <row r="141" spans="1:12" s="38" customFormat="1" ht="12.75">
      <c r="A141" s="35" t="str">
        <f>TRIM(a!A133)</f>
        <v>Non-Profit</v>
      </c>
      <c r="B141" s="107">
        <f>a!B133</f>
        <v>8</v>
      </c>
      <c r="C141" s="107">
        <f>a!C133</f>
        <v>84</v>
      </c>
      <c r="D141" s="107">
        <f>a!D133</f>
        <v>2</v>
      </c>
      <c r="E141" s="107">
        <f>a!E133</f>
        <v>207</v>
      </c>
      <c r="F141" s="107">
        <f>a!F133</f>
        <v>229</v>
      </c>
      <c r="G141" s="107">
        <f>a!G133</f>
        <v>24</v>
      </c>
      <c r="H141" s="107">
        <f>a!H133</f>
        <v>54</v>
      </c>
      <c r="I141" s="107">
        <f>a!I133</f>
        <v>26</v>
      </c>
      <c r="J141" s="107">
        <f>a!J133</f>
        <v>94</v>
      </c>
      <c r="K141" s="32"/>
      <c r="L141" s="107">
        <f>a!K133</f>
        <v>728</v>
      </c>
    </row>
    <row r="142" spans="1:12" s="38" customFormat="1" ht="12.75">
      <c r="A142" s="35" t="str">
        <f>TRIM(a!A134)</f>
        <v>Other USA</v>
      </c>
      <c r="B142" s="107">
        <f>a!B134</f>
        <v>9</v>
      </c>
      <c r="C142" s="107">
        <f>a!C134</f>
        <v>17</v>
      </c>
      <c r="D142" s="107">
        <f>a!D134</f>
        <v>4</v>
      </c>
      <c r="E142" s="107">
        <f>a!E134</f>
        <v>77</v>
      </c>
      <c r="F142" s="107">
        <f>a!F134</f>
        <v>136</v>
      </c>
      <c r="G142" s="107">
        <f>a!G134</f>
        <v>8</v>
      </c>
      <c r="H142" s="107">
        <f>a!H134</f>
        <v>8</v>
      </c>
      <c r="I142" s="107">
        <f>a!I134</f>
        <v>1085</v>
      </c>
      <c r="J142" s="107">
        <f>a!J134</f>
        <v>37</v>
      </c>
      <c r="K142" s="32"/>
      <c r="L142" s="107">
        <f>a!K134</f>
        <v>1381</v>
      </c>
    </row>
    <row r="143" spans="1:12" s="38" customFormat="1" ht="12.75">
      <c r="A143" s="35" t="str">
        <f>TRIM(a!A135)</f>
        <v>Total USA</v>
      </c>
      <c r="B143" s="107">
        <f>a!B135</f>
        <v>1005</v>
      </c>
      <c r="C143" s="107">
        <f>a!C135</f>
        <v>2036</v>
      </c>
      <c r="D143" s="107">
        <f>a!D135</f>
        <v>130</v>
      </c>
      <c r="E143" s="107">
        <f>a!E135</f>
        <v>22146</v>
      </c>
      <c r="F143" s="107">
        <f>a!F135</f>
        <v>30251</v>
      </c>
      <c r="G143" s="107">
        <f>a!G135</f>
        <v>1279</v>
      </c>
      <c r="H143" s="107">
        <f>a!H135</f>
        <v>761</v>
      </c>
      <c r="I143" s="107">
        <f>a!I135</f>
        <v>2717</v>
      </c>
      <c r="J143" s="107">
        <f>a!J135</f>
        <v>7126</v>
      </c>
      <c r="K143" s="32"/>
      <c r="L143" s="107">
        <f>a!K135</f>
        <v>67451</v>
      </c>
    </row>
    <row r="144" spans="1:12" s="38" customFormat="1" ht="12.75">
      <c r="A144" s="35" t="str">
        <f>TRIM(a!A136)</f>
        <v>Foreign</v>
      </c>
      <c r="B144" s="107">
        <f>a!B136</f>
        <v>471</v>
      </c>
      <c r="C144" s="107">
        <f>a!C136</f>
        <v>1833</v>
      </c>
      <c r="D144" s="107">
        <f>a!D136</f>
        <v>94</v>
      </c>
      <c r="E144" s="107">
        <f>a!E136</f>
        <v>13381</v>
      </c>
      <c r="F144" s="107">
        <f>a!F136</f>
        <v>15951</v>
      </c>
      <c r="G144" s="107">
        <f>a!G136</f>
        <v>1163</v>
      </c>
      <c r="H144" s="107">
        <f>a!H136</f>
        <v>450</v>
      </c>
      <c r="I144" s="107">
        <f>a!I136</f>
        <v>612</v>
      </c>
      <c r="J144" s="107">
        <f>a!J136</f>
        <v>1576</v>
      </c>
      <c r="K144" s="32"/>
      <c r="L144" s="107">
        <f>a!K136</f>
        <v>35531</v>
      </c>
    </row>
    <row r="145" spans="1:12" s="38" customFormat="1" ht="13.5" thickBot="1">
      <c r="A145" s="35" t="str">
        <f>TRIM(a!A137)</f>
        <v>Unknown</v>
      </c>
      <c r="B145" s="120">
        <f>a!B137</f>
        <v>405</v>
      </c>
      <c r="C145" s="120">
        <f>a!C137</f>
        <v>20</v>
      </c>
      <c r="D145" s="120">
        <f>a!D137</f>
        <v>401</v>
      </c>
      <c r="E145" s="120">
        <f>a!E137</f>
        <v>7844</v>
      </c>
      <c r="F145" s="120">
        <f>a!F137</f>
        <v>9835</v>
      </c>
      <c r="G145" s="120">
        <f>a!G137</f>
        <v>441</v>
      </c>
      <c r="H145" s="120">
        <f>a!H137</f>
        <v>81</v>
      </c>
      <c r="I145" s="120">
        <f>a!I137</f>
        <v>242</v>
      </c>
      <c r="J145" s="120">
        <f>a!J137</f>
        <v>2680</v>
      </c>
      <c r="K145" s="32"/>
      <c r="L145" s="120">
        <f>a!K137</f>
        <v>21949</v>
      </c>
    </row>
    <row r="146" spans="1:12" s="38" customFormat="1" ht="13.5" thickTop="1">
      <c r="A146" s="35" t="str">
        <f>a!A138</f>
        <v>Total</v>
      </c>
      <c r="B146" s="119">
        <f>a!B138</f>
        <v>1881</v>
      </c>
      <c r="C146" s="119">
        <f>a!C138</f>
        <v>3889</v>
      </c>
      <c r="D146" s="119">
        <f>a!D138</f>
        <v>625</v>
      </c>
      <c r="E146" s="119">
        <f>a!E138</f>
        <v>43371</v>
      </c>
      <c r="F146" s="119">
        <f>a!F138</f>
        <v>56037</v>
      </c>
      <c r="G146" s="119">
        <f>a!G138</f>
        <v>2883</v>
      </c>
      <c r="H146" s="119">
        <f>a!H138</f>
        <v>1292</v>
      </c>
      <c r="I146" s="119">
        <f>a!I138</f>
        <v>3571</v>
      </c>
      <c r="J146" s="119">
        <f>a!J138</f>
        <v>11382</v>
      </c>
      <c r="K146" s="32"/>
      <c r="L146" s="119">
        <f>a!K138</f>
        <v>124931</v>
      </c>
    </row>
    <row r="147" spans="1:12" s="38" customFormat="1" ht="12.75">
      <c r="A147" s="35"/>
      <c r="B147" s="45"/>
      <c r="C147" s="45"/>
      <c r="D147" s="45"/>
      <c r="E147" s="45"/>
      <c r="F147" s="45"/>
      <c r="G147" s="45"/>
      <c r="H147" s="45"/>
      <c r="I147" s="45"/>
      <c r="J147" s="45"/>
      <c r="K147" s="32"/>
      <c r="L147" s="45"/>
    </row>
    <row r="148" spans="1:12" s="38" customFormat="1" ht="24.75" customHeight="1" hidden="1">
      <c r="A148" s="53" t="str">
        <f>a!A141</f>
        <v>New Users Retrieving Via WWW</v>
      </c>
      <c r="B148" s="72"/>
      <c r="C148" s="72"/>
      <c r="D148" s="72"/>
      <c r="E148" s="72"/>
      <c r="F148" s="72"/>
      <c r="G148" s="72"/>
      <c r="H148" s="72"/>
      <c r="I148" s="72"/>
      <c r="J148" s="72"/>
      <c r="K148" s="32"/>
      <c r="L148" s="72"/>
    </row>
    <row r="149" spans="1:12" s="38" customFormat="1" ht="12.75" hidden="1">
      <c r="A149" s="35" t="str">
        <f>a!A$1</f>
        <v>TITLE</v>
      </c>
      <c r="B149" s="35" t="str">
        <f>a!B$1</f>
        <v>ASF</v>
      </c>
      <c r="C149" s="35" t="str">
        <f>a!C$1</f>
        <v>EDC</v>
      </c>
      <c r="D149" s="35" t="str">
        <f>a!D$1</f>
        <v>GHRC</v>
      </c>
      <c r="E149" s="35" t="str">
        <f>a!E$1</f>
        <v>GSFC</v>
      </c>
      <c r="F149" s="35" t="str">
        <f>a!F$1</f>
        <v>JPL</v>
      </c>
      <c r="G149" s="35" t="str">
        <f>a!G$1</f>
        <v>LARC</v>
      </c>
      <c r="H149" s="35" t="str">
        <f>a!H$1</f>
        <v>NSIDC</v>
      </c>
      <c r="I149" s="35" t="str">
        <f>a!I$1</f>
        <v>ORNL</v>
      </c>
      <c r="J149" s="35" t="str">
        <f>a!J$1</f>
        <v>SEDAC</v>
      </c>
      <c r="K149" s="32"/>
      <c r="L149" s="35" t="str">
        <f>a!K$1</f>
        <v>TOTAL</v>
      </c>
    </row>
    <row r="150" spans="1:13" s="38" customFormat="1" ht="12.75" hidden="1">
      <c r="A150" s="35" t="str">
        <f>a!A142</f>
        <v>US Government</v>
      </c>
      <c r="B150" s="36">
        <f>a!B142</f>
        <v>40</v>
      </c>
      <c r="C150" s="36">
        <f>a!C142</f>
        <v>75</v>
      </c>
      <c r="D150" s="36">
        <f>a!D142</f>
        <v>3</v>
      </c>
      <c r="E150" s="36">
        <f>a!E142</f>
        <v>668</v>
      </c>
      <c r="F150" s="36">
        <f>a!F142</f>
        <v>391</v>
      </c>
      <c r="G150" s="36">
        <f>a!G142</f>
        <v>0</v>
      </c>
      <c r="H150" s="36">
        <f>a!H142</f>
        <v>0</v>
      </c>
      <c r="I150" s="36">
        <f>a!I142</f>
        <v>26</v>
      </c>
      <c r="J150" s="36">
        <f>a!J142</f>
        <v>62</v>
      </c>
      <c r="K150" s="32"/>
      <c r="L150" s="36">
        <f>a!K142</f>
        <v>1265</v>
      </c>
      <c r="M150" s="198"/>
    </row>
    <row r="151" spans="1:13" s="38" customFormat="1" ht="12.75" hidden="1">
      <c r="A151" s="35" t="str">
        <f>a!A143</f>
        <v>Educational</v>
      </c>
      <c r="B151" s="36">
        <f>a!B143</f>
        <v>434</v>
      </c>
      <c r="C151" s="36">
        <f>a!C143</f>
        <v>407</v>
      </c>
      <c r="D151" s="36">
        <f>a!D143</f>
        <v>21</v>
      </c>
      <c r="E151" s="36">
        <f>a!E143</f>
        <v>7166</v>
      </c>
      <c r="F151" s="36">
        <f>a!F143</f>
        <v>1315</v>
      </c>
      <c r="G151" s="36">
        <f>a!G143</f>
        <v>8</v>
      </c>
      <c r="H151" s="36">
        <f>a!H143</f>
        <v>0</v>
      </c>
      <c r="I151" s="36">
        <f>a!I143</f>
        <v>250</v>
      </c>
      <c r="J151" s="36">
        <f>a!J143</f>
        <v>1533</v>
      </c>
      <c r="K151" s="32"/>
      <c r="L151" s="36">
        <f>a!K143</f>
        <v>11134</v>
      </c>
      <c r="M151" s="198"/>
    </row>
    <row r="152" spans="1:13" s="38" customFormat="1" ht="12.75" hidden="1">
      <c r="A152" s="35" t="str">
        <f>a!A144</f>
        <v>Commercial</v>
      </c>
      <c r="B152" s="36">
        <f>a!B144</f>
        <v>1929</v>
      </c>
      <c r="C152" s="36">
        <f>a!C144</f>
        <v>1161</v>
      </c>
      <c r="D152" s="36">
        <f>a!D144</f>
        <v>27</v>
      </c>
      <c r="E152" s="36">
        <f>a!E144</f>
        <v>56554</v>
      </c>
      <c r="F152" s="36">
        <f>a!F144</f>
        <v>7527</v>
      </c>
      <c r="G152" s="36">
        <f>a!G144</f>
        <v>164</v>
      </c>
      <c r="H152" s="36">
        <f>a!H144</f>
        <v>0</v>
      </c>
      <c r="I152" s="36">
        <f>a!I144</f>
        <v>967</v>
      </c>
      <c r="J152" s="36">
        <f>a!J144</f>
        <v>5480</v>
      </c>
      <c r="K152" s="32"/>
      <c r="L152" s="36">
        <f>a!K144</f>
        <v>73809</v>
      </c>
      <c r="M152" s="198"/>
    </row>
    <row r="153" spans="1:13" s="38" customFormat="1" ht="12.75" hidden="1">
      <c r="A153" s="35" t="str">
        <f>a!A145</f>
        <v>Non-Profit</v>
      </c>
      <c r="B153" s="36">
        <f>a!B145</f>
        <v>27</v>
      </c>
      <c r="C153" s="36">
        <f>a!C145</f>
        <v>8</v>
      </c>
      <c r="D153" s="36">
        <f>a!D145</f>
        <v>1</v>
      </c>
      <c r="E153" s="36">
        <f>a!E145</f>
        <v>488</v>
      </c>
      <c r="F153" s="36">
        <f>a!F145</f>
        <v>106</v>
      </c>
      <c r="G153" s="36">
        <f>a!G145</f>
        <v>0</v>
      </c>
      <c r="H153" s="36">
        <f>a!H145</f>
        <v>0</v>
      </c>
      <c r="I153" s="36">
        <f>a!I145</f>
        <v>4</v>
      </c>
      <c r="J153" s="36">
        <f>a!J145</f>
        <v>78</v>
      </c>
      <c r="K153" s="32"/>
      <c r="L153" s="36">
        <f>a!K145</f>
        <v>712</v>
      </c>
      <c r="M153" s="198"/>
    </row>
    <row r="154" spans="1:13" s="38" customFormat="1" ht="12.75" hidden="1">
      <c r="A154" s="35" t="str">
        <f>a!A146</f>
        <v>Other USA</v>
      </c>
      <c r="B154" s="36">
        <f>a!B146</f>
        <v>22</v>
      </c>
      <c r="C154" s="36">
        <f>a!C146</f>
        <v>6</v>
      </c>
      <c r="D154" s="36">
        <f>a!D146</f>
        <v>0</v>
      </c>
      <c r="E154" s="36">
        <f>a!E146</f>
        <v>295</v>
      </c>
      <c r="F154" s="36">
        <f>a!F146</f>
        <v>39</v>
      </c>
      <c r="G154" s="36">
        <f>a!G146</f>
        <v>1</v>
      </c>
      <c r="H154" s="36">
        <f>a!H146</f>
        <v>0</v>
      </c>
      <c r="I154" s="36">
        <f>a!I146</f>
        <v>5</v>
      </c>
      <c r="J154" s="36">
        <f>a!J146</f>
        <v>48</v>
      </c>
      <c r="K154" s="32"/>
      <c r="L154" s="36">
        <f>a!K146</f>
        <v>416</v>
      </c>
      <c r="M154" s="198"/>
    </row>
    <row r="155" spans="1:13" s="38" customFormat="1" ht="12.75" hidden="1">
      <c r="A155" s="35" t="str">
        <f>a!A147</f>
        <v>Total USA</v>
      </c>
      <c r="B155" s="36">
        <f>a!B147</f>
        <v>2452</v>
      </c>
      <c r="C155" s="36">
        <f>a!C147</f>
        <v>1657</v>
      </c>
      <c r="D155" s="36">
        <f>a!D147</f>
        <v>52</v>
      </c>
      <c r="E155" s="36">
        <f>a!E147</f>
        <v>65171</v>
      </c>
      <c r="F155" s="36">
        <f>a!F147</f>
        <v>9378</v>
      </c>
      <c r="G155" s="36">
        <f>a!G147</f>
        <v>173</v>
      </c>
      <c r="H155" s="36">
        <f>a!H147</f>
        <v>0</v>
      </c>
      <c r="I155" s="36">
        <f>a!I147</f>
        <v>1252</v>
      </c>
      <c r="J155" s="36">
        <f>a!J147</f>
        <v>7201</v>
      </c>
      <c r="K155" s="32"/>
      <c r="L155" s="36">
        <f>a!K147</f>
        <v>87336</v>
      </c>
      <c r="M155" s="198"/>
    </row>
    <row r="156" spans="1:13" s="38" customFormat="1" ht="12.75" hidden="1">
      <c r="A156" s="35" t="str">
        <f>a!A148</f>
        <v>Foreign</v>
      </c>
      <c r="B156" s="36">
        <f>a!B148</f>
        <v>853</v>
      </c>
      <c r="C156" s="36">
        <f>a!C148</f>
        <v>1292</v>
      </c>
      <c r="D156" s="36">
        <f>a!D148</f>
        <v>33</v>
      </c>
      <c r="E156" s="36">
        <f>a!E148</f>
        <v>23986</v>
      </c>
      <c r="F156" s="36">
        <f>a!F148</f>
        <v>5314</v>
      </c>
      <c r="G156" s="36">
        <f>a!G148</f>
        <v>158</v>
      </c>
      <c r="H156" s="36">
        <f>a!H148</f>
        <v>0</v>
      </c>
      <c r="I156" s="36">
        <f>a!I148</f>
        <v>658</v>
      </c>
      <c r="J156" s="36">
        <f>a!J148</f>
        <v>1330</v>
      </c>
      <c r="K156" s="32"/>
      <c r="L156" s="36">
        <f>a!K148</f>
        <v>33624</v>
      </c>
      <c r="M156" s="198"/>
    </row>
    <row r="157" spans="1:13" s="38" customFormat="1" ht="13.5" hidden="1" thickBot="1">
      <c r="A157" s="35" t="str">
        <f>a!A149</f>
        <v>Unknown</v>
      </c>
      <c r="B157" s="36">
        <f>a!B149</f>
        <v>847</v>
      </c>
      <c r="C157" s="36">
        <f>a!C149</f>
        <v>5264</v>
      </c>
      <c r="D157" s="36">
        <f>a!D149</f>
        <v>217</v>
      </c>
      <c r="E157" s="36">
        <f>a!E149</f>
        <v>23444</v>
      </c>
      <c r="F157" s="36">
        <f>a!F149</f>
        <v>3986</v>
      </c>
      <c r="G157" s="36">
        <f>a!G149</f>
        <v>133</v>
      </c>
      <c r="H157" s="36">
        <f>a!H149</f>
        <v>0</v>
      </c>
      <c r="I157" s="36">
        <f>a!I149</f>
        <v>462</v>
      </c>
      <c r="J157" s="36">
        <f>a!J149</f>
        <v>2659</v>
      </c>
      <c r="K157" s="32"/>
      <c r="L157" s="49">
        <f>a!K149</f>
        <v>37012</v>
      </c>
      <c r="M157" s="198"/>
    </row>
    <row r="158" spans="1:13" s="38" customFormat="1" ht="13.5" hidden="1" thickTop="1">
      <c r="A158" s="35" t="str">
        <f>a!A150</f>
        <v>Total</v>
      </c>
      <c r="B158" s="64">
        <f>a!B150</f>
        <v>4152</v>
      </c>
      <c r="C158" s="64">
        <f>a!C150</f>
        <v>8213</v>
      </c>
      <c r="D158" s="64">
        <f>a!D150</f>
        <v>302</v>
      </c>
      <c r="E158" s="64">
        <f>a!E150</f>
        <v>112601</v>
      </c>
      <c r="F158" s="64">
        <f>a!F150</f>
        <v>18678</v>
      </c>
      <c r="G158" s="64">
        <f>a!G150</f>
        <v>464</v>
      </c>
      <c r="H158" s="64">
        <f>a!H150</f>
        <v>0</v>
      </c>
      <c r="I158" s="64">
        <f>a!I150</f>
        <v>2372</v>
      </c>
      <c r="J158" s="64">
        <f>a!J150</f>
        <v>11190</v>
      </c>
      <c r="K158" s="32"/>
      <c r="L158" s="50">
        <f>a!K150</f>
        <v>157972</v>
      </c>
      <c r="M158" s="198"/>
    </row>
    <row r="159" spans="1:12" s="122" customFormat="1" ht="24.75" customHeight="1" hidden="1">
      <c r="A159" s="53" t="str">
        <f>a!A154</f>
        <v>New ECS Users Requesting and Receiving Products (Orders/Subscriptions)</v>
      </c>
      <c r="B159" s="121"/>
      <c r="C159" s="121"/>
      <c r="D159" s="121"/>
      <c r="E159" s="121"/>
      <c r="F159" s="121"/>
      <c r="G159" s="121"/>
      <c r="H159" s="121"/>
      <c r="I159" s="121"/>
      <c r="J159" s="121"/>
      <c r="K159" s="121"/>
      <c r="L159" s="121"/>
    </row>
    <row r="160" spans="1:12" s="38" customFormat="1" ht="12.75" hidden="1">
      <c r="A160" s="35" t="str">
        <f>a!A$1</f>
        <v>TITLE</v>
      </c>
      <c r="B160" s="35" t="str">
        <f>a!B$1</f>
        <v>ASF</v>
      </c>
      <c r="C160" s="35" t="str">
        <f>a!C$1</f>
        <v>EDC</v>
      </c>
      <c r="D160" s="35" t="str">
        <f>a!D$1</f>
        <v>GHRC</v>
      </c>
      <c r="E160" s="35" t="str">
        <f>a!E$1</f>
        <v>GSFC</v>
      </c>
      <c r="F160" s="35" t="str">
        <f>a!F$1</f>
        <v>JPL</v>
      </c>
      <c r="G160" s="35" t="str">
        <f>a!G$1</f>
        <v>LARC</v>
      </c>
      <c r="H160" s="35" t="str">
        <f>a!H$1</f>
        <v>NSIDC</v>
      </c>
      <c r="I160" s="35" t="str">
        <f>a!I$1</f>
        <v>ORNL</v>
      </c>
      <c r="J160" s="35" t="str">
        <f>a!J$1</f>
        <v>SEDAC</v>
      </c>
      <c r="K160" s="32"/>
      <c r="L160" s="35" t="str">
        <f>a!K$1</f>
        <v>TOTAL</v>
      </c>
    </row>
    <row r="161" spans="1:13" s="38" customFormat="1" ht="12.75" hidden="1">
      <c r="A161" s="35" t="str">
        <f>a!A155</f>
        <v>US Government</v>
      </c>
      <c r="B161" s="36">
        <f>a!B155</f>
        <v>0</v>
      </c>
      <c r="C161" s="36">
        <f>a!C155</f>
        <v>158</v>
      </c>
      <c r="D161" s="36">
        <f>a!D155</f>
        <v>0</v>
      </c>
      <c r="E161" s="36">
        <f>a!E155</f>
        <v>232</v>
      </c>
      <c r="F161" s="36">
        <f>a!F155</f>
        <v>0</v>
      </c>
      <c r="G161" s="36">
        <f>a!G155</f>
        <v>36</v>
      </c>
      <c r="H161" s="36">
        <f>a!H155</f>
        <v>27</v>
      </c>
      <c r="I161" s="36">
        <f>a!I155</f>
        <v>0</v>
      </c>
      <c r="J161" s="36">
        <f>a!J155</f>
        <v>0</v>
      </c>
      <c r="K161" s="32"/>
      <c r="L161" s="36">
        <f>a!K155</f>
        <v>453</v>
      </c>
      <c r="M161" s="198"/>
    </row>
    <row r="162" spans="1:13" s="38" customFormat="1" ht="12.75" hidden="1">
      <c r="A162" s="35" t="str">
        <f>a!A156</f>
        <v>Educational</v>
      </c>
      <c r="B162" s="36">
        <f>a!B156</f>
        <v>0</v>
      </c>
      <c r="C162" s="36">
        <f>a!C156</f>
        <v>433</v>
      </c>
      <c r="D162" s="36">
        <f>a!D156</f>
        <v>0</v>
      </c>
      <c r="E162" s="36">
        <f>a!E156</f>
        <v>438</v>
      </c>
      <c r="F162" s="36">
        <f>a!F156</f>
        <v>0</v>
      </c>
      <c r="G162" s="36">
        <f>a!G156</f>
        <v>22</v>
      </c>
      <c r="H162" s="36">
        <f>a!H156</f>
        <v>78</v>
      </c>
      <c r="I162" s="36">
        <f>a!I156</f>
        <v>0</v>
      </c>
      <c r="J162" s="36">
        <f>a!J156</f>
        <v>0</v>
      </c>
      <c r="K162" s="32"/>
      <c r="L162" s="36">
        <f>a!K156</f>
        <v>971</v>
      </c>
      <c r="M162" s="198"/>
    </row>
    <row r="163" spans="1:13" s="38" customFormat="1" ht="12.75" hidden="1">
      <c r="A163" s="35" t="str">
        <f>a!A157</f>
        <v>Commercial</v>
      </c>
      <c r="B163" s="36">
        <f>a!B157</f>
        <v>0</v>
      </c>
      <c r="C163" s="36">
        <f>a!C157</f>
        <v>1344</v>
      </c>
      <c r="D163" s="36">
        <f>a!D157</f>
        <v>0</v>
      </c>
      <c r="E163" s="36">
        <f>a!E157</f>
        <v>719</v>
      </c>
      <c r="F163" s="36">
        <f>a!F157</f>
        <v>0</v>
      </c>
      <c r="G163" s="36">
        <f>a!G157</f>
        <v>27</v>
      </c>
      <c r="H163" s="36">
        <f>a!H157</f>
        <v>105</v>
      </c>
      <c r="I163" s="36">
        <f>a!I157</f>
        <v>0</v>
      </c>
      <c r="J163" s="36">
        <f>a!J157</f>
        <v>0</v>
      </c>
      <c r="K163" s="32"/>
      <c r="L163" s="36">
        <f>a!K157</f>
        <v>2195</v>
      </c>
      <c r="M163" s="198"/>
    </row>
    <row r="164" spans="1:13" s="38" customFormat="1" ht="12.75" hidden="1">
      <c r="A164" s="35" t="str">
        <f>a!A158</f>
        <v>Non-Profit</v>
      </c>
      <c r="B164" s="36">
        <f>a!B158</f>
        <v>0</v>
      </c>
      <c r="C164" s="36">
        <f>a!C158</f>
        <v>84</v>
      </c>
      <c r="D164" s="36">
        <f>a!D158</f>
        <v>0</v>
      </c>
      <c r="E164" s="36">
        <f>a!E158</f>
        <v>40</v>
      </c>
      <c r="F164" s="36">
        <f>a!F158</f>
        <v>0</v>
      </c>
      <c r="G164" s="36">
        <f>a!G158</f>
        <v>2</v>
      </c>
      <c r="H164" s="36">
        <f>a!H158</f>
        <v>23</v>
      </c>
      <c r="I164" s="36">
        <f>a!I158</f>
        <v>0</v>
      </c>
      <c r="J164" s="36">
        <f>a!J158</f>
        <v>0</v>
      </c>
      <c r="K164" s="32"/>
      <c r="L164" s="36">
        <f>a!K158</f>
        <v>149</v>
      </c>
      <c r="M164" s="198"/>
    </row>
    <row r="165" spans="1:13" s="38" customFormat="1" ht="12.75" hidden="1">
      <c r="A165" s="35" t="str">
        <f>a!A159</f>
        <v>Other USA</v>
      </c>
      <c r="B165" s="36">
        <f>a!B159</f>
        <v>0</v>
      </c>
      <c r="C165" s="36">
        <f>a!C159</f>
        <v>17</v>
      </c>
      <c r="D165" s="36">
        <f>a!D159</f>
        <v>0</v>
      </c>
      <c r="E165" s="36">
        <f>a!E159</f>
        <v>6</v>
      </c>
      <c r="F165" s="36">
        <f>a!F159</f>
        <v>0</v>
      </c>
      <c r="G165" s="36">
        <f>a!G159</f>
        <v>0</v>
      </c>
      <c r="H165" s="36">
        <f>a!H159</f>
        <v>4</v>
      </c>
      <c r="I165" s="36">
        <f>a!I159</f>
        <v>0</v>
      </c>
      <c r="J165" s="36">
        <f>a!J159</f>
        <v>0</v>
      </c>
      <c r="K165" s="32"/>
      <c r="L165" s="36">
        <f>a!K159</f>
        <v>27</v>
      </c>
      <c r="M165" s="198"/>
    </row>
    <row r="166" spans="1:13" s="38" customFormat="1" ht="12.75" hidden="1">
      <c r="A166" s="35" t="str">
        <f>a!A160</f>
        <v>Total USA</v>
      </c>
      <c r="B166" s="36">
        <f>a!B160</f>
        <v>0</v>
      </c>
      <c r="C166" s="36">
        <f>a!C160</f>
        <v>2036</v>
      </c>
      <c r="D166" s="36">
        <f>a!D160</f>
        <v>0</v>
      </c>
      <c r="E166" s="36">
        <f>a!E160</f>
        <v>1435</v>
      </c>
      <c r="F166" s="36">
        <f>a!F160</f>
        <v>0</v>
      </c>
      <c r="G166" s="36">
        <f>a!G160</f>
        <v>87</v>
      </c>
      <c r="H166" s="36">
        <f>a!H160</f>
        <v>237</v>
      </c>
      <c r="I166" s="36">
        <f>a!I160</f>
        <v>0</v>
      </c>
      <c r="J166" s="36">
        <f>a!J160</f>
        <v>0</v>
      </c>
      <c r="K166" s="32"/>
      <c r="L166" s="36">
        <f>a!K160</f>
        <v>3795</v>
      </c>
      <c r="M166" s="198"/>
    </row>
    <row r="167" spans="1:13" s="38" customFormat="1" ht="12.75" hidden="1">
      <c r="A167" s="35" t="str">
        <f>a!A161</f>
        <v>Foreign</v>
      </c>
      <c r="B167" s="36">
        <f>a!B161</f>
        <v>0</v>
      </c>
      <c r="C167" s="36">
        <f>a!C161</f>
        <v>1833</v>
      </c>
      <c r="D167" s="36">
        <f>a!D161</f>
        <v>0</v>
      </c>
      <c r="E167" s="36">
        <f>a!E161</f>
        <v>991</v>
      </c>
      <c r="F167" s="36">
        <f>a!F161</f>
        <v>0</v>
      </c>
      <c r="G167" s="36">
        <f>a!G161</f>
        <v>30</v>
      </c>
      <c r="H167" s="36">
        <f>a!H161</f>
        <v>151</v>
      </c>
      <c r="I167" s="36">
        <f>a!I161</f>
        <v>0</v>
      </c>
      <c r="J167" s="36">
        <f>a!J161</f>
        <v>0</v>
      </c>
      <c r="K167" s="32"/>
      <c r="L167" s="36">
        <f>a!K161</f>
        <v>3005</v>
      </c>
      <c r="M167" s="198"/>
    </row>
    <row r="168" spans="1:13" s="38" customFormat="1" ht="13.5" hidden="1" thickBot="1">
      <c r="A168" s="35" t="str">
        <f>a!A162</f>
        <v>Unknown</v>
      </c>
      <c r="B168" s="49">
        <f>a!B162</f>
        <v>0</v>
      </c>
      <c r="C168" s="49">
        <f>a!C162</f>
        <v>20</v>
      </c>
      <c r="D168" s="49">
        <f>a!D162</f>
        <v>0</v>
      </c>
      <c r="E168" s="49">
        <f>a!E162</f>
        <v>12</v>
      </c>
      <c r="F168" s="49">
        <f>a!F162</f>
        <v>0</v>
      </c>
      <c r="G168" s="49">
        <f>a!G162</f>
        <v>1</v>
      </c>
      <c r="H168" s="49">
        <f>a!H162</f>
        <v>19</v>
      </c>
      <c r="I168" s="49">
        <f>a!I162</f>
        <v>0</v>
      </c>
      <c r="J168" s="49">
        <f>a!J162</f>
        <v>0</v>
      </c>
      <c r="K168" s="32"/>
      <c r="L168" s="49">
        <f>a!K162</f>
        <v>52</v>
      </c>
      <c r="M168" s="198"/>
    </row>
    <row r="169" spans="1:13" s="38" customFormat="1" ht="13.5" hidden="1" thickTop="1">
      <c r="A169" s="35" t="str">
        <f>a!A163</f>
        <v>Total</v>
      </c>
      <c r="B169" s="50">
        <f>a!B163</f>
        <v>0</v>
      </c>
      <c r="C169" s="50">
        <f>a!C163</f>
        <v>3889</v>
      </c>
      <c r="D169" s="50">
        <f>a!D163</f>
        <v>0</v>
      </c>
      <c r="E169" s="50">
        <f>a!E163</f>
        <v>2438</v>
      </c>
      <c r="F169" s="50">
        <f>a!F163</f>
        <v>0</v>
      </c>
      <c r="G169" s="50">
        <f>a!G163</f>
        <v>118</v>
      </c>
      <c r="H169" s="50">
        <f>a!H163</f>
        <v>407</v>
      </c>
      <c r="I169" s="50">
        <f>a!I163</f>
        <v>0</v>
      </c>
      <c r="J169" s="50">
        <f>a!J163</f>
        <v>0</v>
      </c>
      <c r="K169" s="32"/>
      <c r="L169" s="50">
        <f>a!K163</f>
        <v>6852</v>
      </c>
      <c r="M169" s="198"/>
    </row>
    <row r="170" spans="1:12" s="38" customFormat="1" ht="12.75">
      <c r="A170" s="35"/>
      <c r="B170" s="21"/>
      <c r="C170" s="21"/>
      <c r="D170" s="21"/>
      <c r="E170" s="21"/>
      <c r="F170" s="21"/>
      <c r="G170" s="21"/>
      <c r="H170" s="21"/>
      <c r="I170" s="21"/>
      <c r="J170" s="21"/>
      <c r="K170" s="32"/>
      <c r="L170" s="21"/>
    </row>
    <row r="171" spans="1:12" s="38" customFormat="1" ht="15.75">
      <c r="A171" s="71" t="str">
        <f>a!A206</f>
        <v>ALL USERS REQUESTING AND RETRIEVING PRODUCTS</v>
      </c>
      <c r="B171" s="72"/>
      <c r="C171" s="72"/>
      <c r="D171" s="72"/>
      <c r="E171" s="72"/>
      <c r="F171" s="72"/>
      <c r="G171" s="72"/>
      <c r="H171" s="72"/>
      <c r="I171" s="72"/>
      <c r="J171" s="72"/>
      <c r="K171" s="72"/>
      <c r="L171" s="72"/>
    </row>
    <row r="172" spans="1:12" s="38" customFormat="1" ht="24.75" customHeight="1">
      <c r="A172" s="71" t="str">
        <f>a!A208</f>
        <v>All ECS/Non-ECS Users Requesting and Receiving Products Via All Methods Except Datapool</v>
      </c>
      <c r="B172" s="72"/>
      <c r="C172" s="72"/>
      <c r="D172" s="72"/>
      <c r="E172" s="72"/>
      <c r="F172" s="72"/>
      <c r="G172" s="72"/>
      <c r="H172" s="72"/>
      <c r="I172" s="72"/>
      <c r="J172" s="72"/>
      <c r="K172" s="72"/>
      <c r="L172" s="72"/>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a!K$1</f>
        <v>TOTAL</v>
      </c>
    </row>
    <row r="174" spans="1:12" s="38" customFormat="1" ht="12.75">
      <c r="A174" s="35" t="str">
        <f>a!A209</f>
        <v>US Government</v>
      </c>
      <c r="B174" s="36">
        <f>a!B209</f>
        <v>126</v>
      </c>
      <c r="C174" s="36">
        <f>a!C209</f>
        <v>423</v>
      </c>
      <c r="D174" s="36">
        <f>a!D209</f>
        <v>108</v>
      </c>
      <c r="E174" s="36">
        <f>a!E209</f>
        <v>1631</v>
      </c>
      <c r="F174" s="36">
        <f>a!F209</f>
        <v>2453</v>
      </c>
      <c r="G174" s="36">
        <f>a!G209</f>
        <v>410</v>
      </c>
      <c r="H174" s="36">
        <f>a!H209</f>
        <v>222</v>
      </c>
      <c r="I174" s="36">
        <f>a!I209</f>
        <v>129</v>
      </c>
      <c r="J174" s="36">
        <f>a!J209</f>
        <v>296</v>
      </c>
      <c r="K174"/>
      <c r="L174" s="36">
        <f>a!K209</f>
        <v>5798</v>
      </c>
    </row>
    <row r="175" spans="1:12" s="38" customFormat="1" ht="12.75">
      <c r="A175" s="35" t="str">
        <f>a!A210</f>
        <v>Educational</v>
      </c>
      <c r="B175" s="36">
        <f>a!B210</f>
        <v>401</v>
      </c>
      <c r="C175" s="36">
        <f>a!C210</f>
        <v>987</v>
      </c>
      <c r="D175" s="36">
        <f>a!D210</f>
        <v>111</v>
      </c>
      <c r="E175" s="36">
        <f>a!E210</f>
        <v>5728</v>
      </c>
      <c r="F175" s="36">
        <f>a!F210</f>
        <v>4832</v>
      </c>
      <c r="G175" s="36">
        <f>a!G210</f>
        <v>547</v>
      </c>
      <c r="H175" s="36">
        <f>a!H210</f>
        <v>523</v>
      </c>
      <c r="I175" s="36">
        <f>a!I210</f>
        <v>492</v>
      </c>
      <c r="J175" s="36">
        <f>a!J210</f>
        <v>2155</v>
      </c>
      <c r="K175"/>
      <c r="L175" s="36">
        <f>a!K210</f>
        <v>15776</v>
      </c>
    </row>
    <row r="176" spans="1:12" s="38" customFormat="1" ht="12.75">
      <c r="A176" s="35" t="str">
        <f>a!A211</f>
        <v>Commercial</v>
      </c>
      <c r="B176" s="36">
        <f>a!B211</f>
        <v>1242</v>
      </c>
      <c r="C176" s="36">
        <f>a!C211</f>
        <v>1910</v>
      </c>
      <c r="D176" s="36">
        <f>a!D211</f>
        <v>137</v>
      </c>
      <c r="E176" s="36">
        <f>a!E211</f>
        <v>27936</v>
      </c>
      <c r="F176" s="36">
        <f>a!F211</f>
        <v>32127</v>
      </c>
      <c r="G176" s="36">
        <f>a!G211</f>
        <v>1509</v>
      </c>
      <c r="H176" s="36">
        <f>a!H211</f>
        <v>438</v>
      </c>
      <c r="I176" s="36">
        <f>a!I211</f>
        <v>1866</v>
      </c>
      <c r="J176" s="36">
        <f>a!J211</f>
        <v>7983</v>
      </c>
      <c r="K176"/>
      <c r="L176" s="36">
        <f>a!K211</f>
        <v>75148</v>
      </c>
    </row>
    <row r="177" spans="1:12" s="38" customFormat="1" ht="12.75">
      <c r="A177" s="35" t="str">
        <f>a!A212</f>
        <v>Non-Profit</v>
      </c>
      <c r="B177" s="36">
        <f>a!B212</f>
        <v>29</v>
      </c>
      <c r="C177" s="36">
        <f>a!C212</f>
        <v>170</v>
      </c>
      <c r="D177" s="36">
        <f>a!D212</f>
        <v>6</v>
      </c>
      <c r="E177" s="36">
        <f>a!E212</f>
        <v>648</v>
      </c>
      <c r="F177" s="36">
        <f>a!F212</f>
        <v>567</v>
      </c>
      <c r="G177" s="36">
        <f>a!G212</f>
        <v>36</v>
      </c>
      <c r="H177" s="36">
        <f>a!H212</f>
        <v>110</v>
      </c>
      <c r="I177" s="36">
        <f>a!I212</f>
        <v>47</v>
      </c>
      <c r="J177" s="36">
        <f>a!J212</f>
        <v>236</v>
      </c>
      <c r="K177"/>
      <c r="L177" s="36">
        <f>a!K212</f>
        <v>1849</v>
      </c>
    </row>
    <row r="178" spans="1:12" s="38" customFormat="1" ht="12.75">
      <c r="A178" s="35" t="str">
        <f>a!A213</f>
        <v>Other USA</v>
      </c>
      <c r="B178" s="36">
        <f>a!B213</f>
        <v>49</v>
      </c>
      <c r="C178" s="36">
        <f>a!C213</f>
        <v>33</v>
      </c>
      <c r="D178" s="36">
        <f>a!D213</f>
        <v>16</v>
      </c>
      <c r="E178" s="36">
        <f>a!E213</f>
        <v>1018</v>
      </c>
      <c r="F178" s="36">
        <f>a!F213</f>
        <v>844</v>
      </c>
      <c r="G178" s="36">
        <f>a!G213</f>
        <v>25</v>
      </c>
      <c r="H178" s="36">
        <f>a!H213</f>
        <v>18</v>
      </c>
      <c r="I178" s="36">
        <f>a!I213</f>
        <v>1187</v>
      </c>
      <c r="J178" s="36">
        <f>a!J213</f>
        <v>447</v>
      </c>
      <c r="K178"/>
      <c r="L178" s="36">
        <f>a!K213</f>
        <v>3637</v>
      </c>
    </row>
    <row r="179" spans="1:12" s="38" customFormat="1" ht="12.75">
      <c r="A179" s="35" t="str">
        <f>a!A214</f>
        <v>Total USA</v>
      </c>
      <c r="B179" s="36">
        <f>a!B214</f>
        <v>1847</v>
      </c>
      <c r="C179" s="36">
        <f>a!C214</f>
        <v>3523</v>
      </c>
      <c r="D179" s="36">
        <f>a!D214</f>
        <v>378</v>
      </c>
      <c r="E179" s="36">
        <f>a!E214</f>
        <v>36961</v>
      </c>
      <c r="F179" s="36">
        <f>a!F214</f>
        <v>40823</v>
      </c>
      <c r="G179" s="36">
        <f>a!G214</f>
        <v>2527</v>
      </c>
      <c r="H179" s="36">
        <f>a!H214</f>
        <v>1311</v>
      </c>
      <c r="I179" s="36">
        <f>a!I214</f>
        <v>3721</v>
      </c>
      <c r="J179" s="36">
        <f>a!J214</f>
        <v>11117</v>
      </c>
      <c r="K179"/>
      <c r="L179" s="36">
        <f>a!K214</f>
        <v>102208</v>
      </c>
    </row>
    <row r="180" spans="1:12" s="38" customFormat="1" ht="12.75">
      <c r="A180" s="35" t="str">
        <f>a!A215</f>
        <v>Foreign</v>
      </c>
      <c r="B180" s="36">
        <f>a!B215</f>
        <v>1117</v>
      </c>
      <c r="C180" s="36">
        <f>a!C215</f>
        <v>3158</v>
      </c>
      <c r="D180" s="36">
        <f>a!D215</f>
        <v>244</v>
      </c>
      <c r="E180" s="36">
        <f>a!E215</f>
        <v>23083</v>
      </c>
      <c r="F180" s="36">
        <f>a!F215</f>
        <v>23353</v>
      </c>
      <c r="G180" s="36">
        <f>a!G215</f>
        <v>2318</v>
      </c>
      <c r="H180" s="36">
        <f>a!H215</f>
        <v>760</v>
      </c>
      <c r="I180" s="36">
        <f>a!I215</f>
        <v>1297</v>
      </c>
      <c r="J180" s="36">
        <f>a!J215</f>
        <v>3001</v>
      </c>
      <c r="K180"/>
      <c r="L180" s="36">
        <f>a!K215</f>
        <v>58331</v>
      </c>
    </row>
    <row r="181" spans="1:12" s="38" customFormat="1" ht="13.5" thickBot="1">
      <c r="A181" s="35" t="str">
        <f>a!A216</f>
        <v>Unknown</v>
      </c>
      <c r="B181" s="36">
        <f>a!B216</f>
        <v>536</v>
      </c>
      <c r="C181" s="36">
        <f>a!C216</f>
        <v>25</v>
      </c>
      <c r="D181" s="36">
        <f>a!D216</f>
        <v>486</v>
      </c>
      <c r="E181" s="36">
        <f>a!E216</f>
        <v>9720</v>
      </c>
      <c r="F181" s="36">
        <f>a!F216</f>
        <v>10912</v>
      </c>
      <c r="G181" s="36">
        <f>a!G216</f>
        <v>644</v>
      </c>
      <c r="H181" s="36">
        <f>a!H216</f>
        <v>173</v>
      </c>
      <c r="I181" s="36">
        <f>a!I216</f>
        <v>299</v>
      </c>
      <c r="J181" s="36">
        <f>a!J216</f>
        <v>3181</v>
      </c>
      <c r="K181"/>
      <c r="L181" s="49">
        <f>a!K216</f>
        <v>25976</v>
      </c>
    </row>
    <row r="182" spans="1:12" s="38" customFormat="1" ht="13.5" thickTop="1">
      <c r="A182" s="35" t="str">
        <f>a!A217</f>
        <v>Total</v>
      </c>
      <c r="B182" s="64">
        <f>a!B217</f>
        <v>3500</v>
      </c>
      <c r="C182" s="64">
        <f>a!C217</f>
        <v>6706</v>
      </c>
      <c r="D182" s="64">
        <f>a!D217</f>
        <v>1108</v>
      </c>
      <c r="E182" s="64">
        <f>a!E217</f>
        <v>69764</v>
      </c>
      <c r="F182" s="64">
        <f>a!F217</f>
        <v>75088</v>
      </c>
      <c r="G182" s="64">
        <f>a!G217</f>
        <v>5489</v>
      </c>
      <c r="H182" s="64">
        <f>a!H217</f>
        <v>2244</v>
      </c>
      <c r="I182" s="64">
        <f>a!I217</f>
        <v>5317</v>
      </c>
      <c r="J182" s="64">
        <f>a!J217</f>
        <v>17299</v>
      </c>
      <c r="K182"/>
      <c r="L182" s="50">
        <f>a!K217</f>
        <v>186515</v>
      </c>
    </row>
    <row r="183" spans="1:12" s="38" customFormat="1" ht="12.75">
      <c r="A183" s="35"/>
      <c r="B183" s="21"/>
      <c r="C183" s="21"/>
      <c r="D183" s="21"/>
      <c r="E183" s="21"/>
      <c r="F183" s="21"/>
      <c r="G183" s="21"/>
      <c r="H183" s="21"/>
      <c r="I183" s="21"/>
      <c r="J183" s="21"/>
      <c r="K183"/>
      <c r="L183" s="21"/>
    </row>
    <row r="184" spans="1:12" s="38" customFormat="1" ht="24.75" customHeight="1" hidden="1">
      <c r="A184" s="53" t="str">
        <f>a!A218</f>
        <v>All Users Accessing DAACs Via WWW only</v>
      </c>
      <c r="B184" s="72"/>
      <c r="C184" s="72"/>
      <c r="D184" s="72"/>
      <c r="E184" s="72"/>
      <c r="F184" s="72"/>
      <c r="G184" s="72"/>
      <c r="H184" s="72"/>
      <c r="I184" s="72"/>
      <c r="J184" s="72"/>
      <c r="K184" s="72"/>
      <c r="L184" s="72"/>
    </row>
    <row r="185" spans="1:12" s="38" customFormat="1" ht="12.75" hidden="1">
      <c r="A185" s="35" t="str">
        <f>a!A$1</f>
        <v>TITLE</v>
      </c>
      <c r="B185" s="35" t="str">
        <f>a!B$1</f>
        <v>ASF</v>
      </c>
      <c r="C185" s="35" t="str">
        <f>a!C$1</f>
        <v>EDC</v>
      </c>
      <c r="D185" s="35" t="str">
        <f>a!D$1</f>
        <v>GHRC</v>
      </c>
      <c r="E185" s="35" t="str">
        <f>a!E$1</f>
        <v>GSFC</v>
      </c>
      <c r="F185" s="35" t="str">
        <f>a!F$1</f>
        <v>JPL</v>
      </c>
      <c r="G185" s="35" t="str">
        <f>a!G$1</f>
        <v>LARC</v>
      </c>
      <c r="H185" s="35" t="str">
        <f>a!H$1</f>
        <v>NSIDC</v>
      </c>
      <c r="I185" s="35" t="str">
        <f>a!I$1</f>
        <v>ORNL</v>
      </c>
      <c r="J185" s="35" t="str">
        <f>a!J$1</f>
        <v>SEDAC</v>
      </c>
      <c r="K185"/>
      <c r="L185" s="35" t="str">
        <f>a!K$1</f>
        <v>TOTAL</v>
      </c>
    </row>
    <row r="186" spans="1:13" s="38" customFormat="1" ht="12.75" hidden="1">
      <c r="A186" s="35" t="str">
        <f>a!A219</f>
        <v>US Government</v>
      </c>
      <c r="B186" s="36">
        <f>a!B219</f>
        <v>166</v>
      </c>
      <c r="C186" s="36">
        <f>a!C219</f>
        <v>306</v>
      </c>
      <c r="D186" s="36">
        <f>a!D219</f>
        <v>26</v>
      </c>
      <c r="E186" s="36">
        <f>a!E219</f>
        <v>1565</v>
      </c>
      <c r="F186" s="36">
        <f>a!F219</f>
        <v>1120</v>
      </c>
      <c r="G186" s="36">
        <f>a!G219</f>
        <v>11</v>
      </c>
      <c r="H186" s="36">
        <f>a!H219</f>
        <v>0</v>
      </c>
      <c r="I186" s="36">
        <f>a!I219</f>
        <v>55</v>
      </c>
      <c r="J186" s="36">
        <f>a!J219</f>
        <v>164</v>
      </c>
      <c r="K186"/>
      <c r="L186" s="36">
        <f>a!K219</f>
        <v>1693</v>
      </c>
      <c r="M186" s="198"/>
    </row>
    <row r="187" spans="1:13" s="38" customFormat="1" ht="12.75" hidden="1">
      <c r="A187" s="35" t="str">
        <f>a!A220</f>
        <v>Educational</v>
      </c>
      <c r="B187" s="36">
        <f>a!B220</f>
        <v>821</v>
      </c>
      <c r="C187" s="36">
        <f>a!C220</f>
        <v>881</v>
      </c>
      <c r="D187" s="36">
        <f>a!D220</f>
        <v>62</v>
      </c>
      <c r="E187" s="36">
        <f>a!E220</f>
        <v>10664</v>
      </c>
      <c r="F187" s="36">
        <f>a!F220</f>
        <v>2573</v>
      </c>
      <c r="G187" s="36">
        <f>a!G220</f>
        <v>13</v>
      </c>
      <c r="H187" s="36">
        <f>a!H220</f>
        <v>0</v>
      </c>
      <c r="I187" s="36">
        <f>a!I220</f>
        <v>294</v>
      </c>
      <c r="J187" s="36">
        <f>a!J220</f>
        <v>2401</v>
      </c>
      <c r="K187"/>
      <c r="L187" s="36">
        <f>a!K220</f>
        <v>8221</v>
      </c>
      <c r="M187" s="198"/>
    </row>
    <row r="188" spans="1:13" s="38" customFormat="1" ht="12.75" hidden="1">
      <c r="A188" s="35" t="str">
        <f>a!A221</f>
        <v>Commercial</v>
      </c>
      <c r="B188" s="36">
        <f>a!B221</f>
        <v>2634</v>
      </c>
      <c r="C188" s="36">
        <f>a!C221</f>
        <v>1782</v>
      </c>
      <c r="D188" s="36">
        <f>a!D221</f>
        <v>37</v>
      </c>
      <c r="E188" s="36">
        <f>a!E221</f>
        <v>62898</v>
      </c>
      <c r="F188" s="36">
        <f>a!F221</f>
        <v>9724</v>
      </c>
      <c r="G188" s="36">
        <f>a!G221</f>
        <v>261</v>
      </c>
      <c r="H188" s="36">
        <f>a!H221</f>
        <v>0</v>
      </c>
      <c r="I188" s="36">
        <f>a!I221</f>
        <v>393</v>
      </c>
      <c r="J188" s="36">
        <f>a!J221</f>
        <v>6661</v>
      </c>
      <c r="K188"/>
      <c r="L188" s="36">
        <f>a!K221</f>
        <v>25663</v>
      </c>
      <c r="M188" s="198"/>
    </row>
    <row r="189" spans="1:13" s="38" customFormat="1" ht="12.75" hidden="1">
      <c r="A189" s="35" t="str">
        <f>a!A222</f>
        <v>Non-Profit</v>
      </c>
      <c r="B189" s="36">
        <f>a!B222</f>
        <v>65</v>
      </c>
      <c r="C189" s="36">
        <f>a!C222</f>
        <v>46</v>
      </c>
      <c r="D189" s="36">
        <f>a!D222</f>
        <v>4</v>
      </c>
      <c r="E189" s="36">
        <f>a!E222</f>
        <v>991</v>
      </c>
      <c r="F189" s="36">
        <f>a!F222</f>
        <v>219</v>
      </c>
      <c r="G189" s="36">
        <f>a!G222</f>
        <v>1</v>
      </c>
      <c r="H189" s="36">
        <f>a!H222</f>
        <v>0</v>
      </c>
      <c r="I189" s="36">
        <f>a!I222</f>
        <v>8</v>
      </c>
      <c r="J189" s="36">
        <f>a!J222</f>
        <v>151</v>
      </c>
      <c r="K189"/>
      <c r="L189" s="36">
        <f>a!K222</f>
        <v>597</v>
      </c>
      <c r="M189" s="198"/>
    </row>
    <row r="190" spans="1:13" s="38" customFormat="1" ht="12.75" hidden="1">
      <c r="A190" s="35" t="str">
        <f>a!A223</f>
        <v>Other USA</v>
      </c>
      <c r="B190" s="36">
        <f>a!B223</f>
        <v>43</v>
      </c>
      <c r="C190" s="36">
        <f>a!C223</f>
        <v>32</v>
      </c>
      <c r="D190" s="36">
        <f>a!D223</f>
        <v>0</v>
      </c>
      <c r="E190" s="36">
        <f>a!E223</f>
        <v>587</v>
      </c>
      <c r="F190" s="36">
        <f>a!F223</f>
        <v>106</v>
      </c>
      <c r="G190" s="36">
        <f>a!G223</f>
        <v>3</v>
      </c>
      <c r="H190" s="36">
        <f>a!H223</f>
        <v>0</v>
      </c>
      <c r="I190" s="36">
        <f>a!I223</f>
        <v>8</v>
      </c>
      <c r="J190" s="36">
        <f>a!J223</f>
        <v>100</v>
      </c>
      <c r="K190"/>
      <c r="L190" s="36">
        <f>a!K223</f>
        <v>436</v>
      </c>
      <c r="M190" s="198"/>
    </row>
    <row r="191" spans="1:13" s="38" customFormat="1" ht="12.75" hidden="1">
      <c r="A191" s="35" t="str">
        <f>a!A224</f>
        <v>Total USA</v>
      </c>
      <c r="B191" s="36">
        <f>a!B224</f>
        <v>3729</v>
      </c>
      <c r="C191" s="36">
        <f>a!C224</f>
        <v>3047</v>
      </c>
      <c r="D191" s="36">
        <f>a!D224</f>
        <v>129</v>
      </c>
      <c r="E191" s="36">
        <f>a!E224</f>
        <v>76705</v>
      </c>
      <c r="F191" s="36">
        <f>a!F224</f>
        <v>13742</v>
      </c>
      <c r="G191" s="36">
        <f>a!G224</f>
        <v>289</v>
      </c>
      <c r="H191" s="36">
        <f>a!H224</f>
        <v>0</v>
      </c>
      <c r="I191" s="36">
        <f>a!I224</f>
        <v>758</v>
      </c>
      <c r="J191" s="36">
        <f>a!J224</f>
        <v>9477</v>
      </c>
      <c r="K191"/>
      <c r="L191" s="36">
        <f>a!K224</f>
        <v>107876</v>
      </c>
      <c r="M191" s="198"/>
    </row>
    <row r="192" spans="1:13" s="38" customFormat="1" ht="12.75" hidden="1">
      <c r="A192" s="35" t="str">
        <f>a!A225</f>
        <v>Foreign</v>
      </c>
      <c r="B192" s="36">
        <f>a!B225</f>
        <v>1601</v>
      </c>
      <c r="C192" s="36">
        <f>a!C225</f>
        <v>2672</v>
      </c>
      <c r="D192" s="36">
        <f>a!D225</f>
        <v>53</v>
      </c>
      <c r="E192" s="36">
        <f>a!E225</f>
        <v>30777</v>
      </c>
      <c r="F192" s="36">
        <f>a!F225</f>
        <v>7929</v>
      </c>
      <c r="G192" s="36">
        <f>a!G225</f>
        <v>269</v>
      </c>
      <c r="H192" s="36">
        <f>a!H225</f>
        <v>0</v>
      </c>
      <c r="I192" s="36">
        <f>a!I225</f>
        <v>512</v>
      </c>
      <c r="J192" s="36">
        <f>a!J225</f>
        <v>2186</v>
      </c>
      <c r="K192"/>
      <c r="L192" s="36">
        <f>a!K225</f>
        <v>45999</v>
      </c>
      <c r="M192" s="198"/>
    </row>
    <row r="193" spans="1:13" s="38" customFormat="1" ht="13.5" hidden="1" thickBot="1">
      <c r="A193" s="35" t="str">
        <f>a!A226</f>
        <v>Unknown</v>
      </c>
      <c r="B193" s="36">
        <f>a!B226</f>
        <v>1610</v>
      </c>
      <c r="C193" s="36">
        <f>a!C226</f>
        <v>6754</v>
      </c>
      <c r="D193" s="36">
        <f>a!D226</f>
        <v>242</v>
      </c>
      <c r="E193" s="36">
        <f>a!E226</f>
        <v>33466</v>
      </c>
      <c r="F193" s="36">
        <f>a!F226</f>
        <v>6421</v>
      </c>
      <c r="G193" s="36">
        <f>a!G226</f>
        <v>209</v>
      </c>
      <c r="H193" s="36">
        <f>a!H226</f>
        <v>0</v>
      </c>
      <c r="I193" s="36">
        <f>a!I226</f>
        <v>294</v>
      </c>
      <c r="J193" s="36">
        <f>a!J226</f>
        <v>4138</v>
      </c>
      <c r="K193"/>
      <c r="L193" s="49">
        <f>a!K226</f>
        <v>53134</v>
      </c>
      <c r="M193" s="198"/>
    </row>
    <row r="194" spans="1:13" s="38" customFormat="1" ht="13.5" hidden="1" thickTop="1">
      <c r="A194" s="35" t="str">
        <f>a!A227</f>
        <v>Total</v>
      </c>
      <c r="B194" s="64">
        <f>a!B227</f>
        <v>6940</v>
      </c>
      <c r="C194" s="64">
        <f>a!C227</f>
        <v>12473</v>
      </c>
      <c r="D194" s="64">
        <f>a!D227</f>
        <v>424</v>
      </c>
      <c r="E194" s="64">
        <f>a!E227</f>
        <v>140948</v>
      </c>
      <c r="F194" s="64">
        <f>a!F227</f>
        <v>28092</v>
      </c>
      <c r="G194" s="64">
        <f>a!G227</f>
        <v>767</v>
      </c>
      <c r="H194" s="64">
        <f>a!H227</f>
        <v>0</v>
      </c>
      <c r="I194" s="64">
        <f>a!I227</f>
        <v>1564</v>
      </c>
      <c r="J194" s="64">
        <f>a!J227</f>
        <v>15801</v>
      </c>
      <c r="K194"/>
      <c r="L194" s="50">
        <f>a!K227</f>
        <v>207009</v>
      </c>
      <c r="M194" s="198"/>
    </row>
    <row r="195" spans="1:12" s="38" customFormat="1" ht="24.75" customHeight="1" hidden="1">
      <c r="A195" s="53" t="str">
        <f>a!A228</f>
        <v>All Users Retrieving Products Via Datapool</v>
      </c>
      <c r="B195" s="121"/>
      <c r="C195" s="121"/>
      <c r="D195" s="121"/>
      <c r="E195" s="121"/>
      <c r="F195" s="121"/>
      <c r="G195" s="121"/>
      <c r="H195" s="121"/>
      <c r="I195" s="121"/>
      <c r="J195" s="121"/>
      <c r="K195" s="121"/>
      <c r="L195" s="121"/>
    </row>
    <row r="196" spans="1:12" s="38" customFormat="1" ht="12.75" hidden="1">
      <c r="A196" s="35" t="str">
        <f>a!A$1</f>
        <v>TITLE</v>
      </c>
      <c r="B196" s="35" t="str">
        <f>a!B$1</f>
        <v>ASF</v>
      </c>
      <c r="C196" s="35" t="str">
        <f>a!C$1</f>
        <v>EDC</v>
      </c>
      <c r="D196" s="35" t="str">
        <f>a!D$1</f>
        <v>GHRC</v>
      </c>
      <c r="E196" s="35" t="str">
        <f>a!E$1</f>
        <v>GSFC</v>
      </c>
      <c r="F196" s="35" t="str">
        <f>a!F$1</f>
        <v>JPL</v>
      </c>
      <c r="G196" s="35" t="str">
        <f>a!G$1</f>
        <v>LARC</v>
      </c>
      <c r="H196" s="35" t="str">
        <f>a!H$1</f>
        <v>NSIDC</v>
      </c>
      <c r="I196" s="35" t="str">
        <f>a!I$1</f>
        <v>ORNL</v>
      </c>
      <c r="J196" s="35" t="str">
        <f>a!J$1</f>
        <v>SEDAC</v>
      </c>
      <c r="K196"/>
      <c r="L196" s="35" t="str">
        <f>a!K$1</f>
        <v>TOTAL</v>
      </c>
    </row>
    <row r="197" spans="1:13" s="38" customFormat="1" ht="12.75" hidden="1">
      <c r="A197" s="35" t="str">
        <f>a!A229</f>
        <v>US Government</v>
      </c>
      <c r="B197" s="36">
        <f>a!B229</f>
        <v>0</v>
      </c>
      <c r="C197" s="36">
        <f>a!C229</f>
        <v>115</v>
      </c>
      <c r="D197" s="36">
        <f>a!D229</f>
        <v>0</v>
      </c>
      <c r="E197" s="36">
        <f>a!E229</f>
        <v>259</v>
      </c>
      <c r="F197" s="36">
        <f>a!F229</f>
        <v>0</v>
      </c>
      <c r="G197" s="36">
        <f>a!G229</f>
        <v>90</v>
      </c>
      <c r="H197" s="36">
        <f>a!H229</f>
        <v>45</v>
      </c>
      <c r="I197" s="36">
        <f>a!I229</f>
        <v>0</v>
      </c>
      <c r="J197" s="36">
        <f>a!J229</f>
        <v>0</v>
      </c>
      <c r="K197"/>
      <c r="L197" s="36">
        <f>a!K229</f>
        <v>509</v>
      </c>
      <c r="M197" s="198"/>
    </row>
    <row r="198" spans="1:13" s="38" customFormat="1" ht="12.75" hidden="1">
      <c r="A198" s="35" t="str">
        <f>a!A230</f>
        <v>Educational</v>
      </c>
      <c r="B198" s="36">
        <f>a!B230</f>
        <v>0</v>
      </c>
      <c r="C198" s="36">
        <f>a!C230</f>
        <v>308</v>
      </c>
      <c r="D198" s="36">
        <f>a!D230</f>
        <v>0</v>
      </c>
      <c r="E198" s="36">
        <f>a!E230</f>
        <v>258</v>
      </c>
      <c r="F198" s="36">
        <f>a!F230</f>
        <v>0</v>
      </c>
      <c r="G198" s="36">
        <f>a!G230</f>
        <v>50</v>
      </c>
      <c r="H198" s="36">
        <f>a!H230</f>
        <v>115</v>
      </c>
      <c r="I198" s="36">
        <f>a!I230</f>
        <v>0</v>
      </c>
      <c r="J198" s="36">
        <f>a!J230</f>
        <v>0</v>
      </c>
      <c r="K198"/>
      <c r="L198" s="36">
        <f>a!K230</f>
        <v>731</v>
      </c>
      <c r="M198" s="198"/>
    </row>
    <row r="199" spans="1:13" s="38" customFormat="1" ht="12.75" hidden="1">
      <c r="A199" s="35" t="str">
        <f>a!A231</f>
        <v>Commercial</v>
      </c>
      <c r="B199" s="36">
        <f>a!B231</f>
        <v>0</v>
      </c>
      <c r="C199" s="36">
        <f>a!C231</f>
        <v>436</v>
      </c>
      <c r="D199" s="36">
        <f>a!D231</f>
        <v>0</v>
      </c>
      <c r="E199" s="36">
        <f>a!E231</f>
        <v>408</v>
      </c>
      <c r="F199" s="36">
        <f>a!F231</f>
        <v>0</v>
      </c>
      <c r="G199" s="36">
        <f>a!G231</f>
        <v>46</v>
      </c>
      <c r="H199" s="36">
        <f>a!H231</f>
        <v>51</v>
      </c>
      <c r="I199" s="36">
        <f>a!I231</f>
        <v>0</v>
      </c>
      <c r="J199" s="36">
        <f>a!J231</f>
        <v>0</v>
      </c>
      <c r="K199"/>
      <c r="L199" s="36">
        <f>a!K231</f>
        <v>941</v>
      </c>
      <c r="M199" s="198"/>
    </row>
    <row r="200" spans="1:13" s="38" customFormat="1" ht="12.75" hidden="1">
      <c r="A200" s="35" t="str">
        <f>a!A232</f>
        <v>Non-Profit</v>
      </c>
      <c r="B200" s="36">
        <f>a!B232</f>
        <v>0</v>
      </c>
      <c r="C200" s="36">
        <f>a!C232</f>
        <v>4</v>
      </c>
      <c r="D200" s="36">
        <f>a!D232</f>
        <v>0</v>
      </c>
      <c r="E200" s="36">
        <f>a!E232</f>
        <v>13</v>
      </c>
      <c r="F200" s="36">
        <f>a!F232</f>
        <v>0</v>
      </c>
      <c r="G200" s="36">
        <f>a!G232</f>
        <v>1</v>
      </c>
      <c r="H200" s="36">
        <f>a!H232</f>
        <v>1</v>
      </c>
      <c r="I200" s="36">
        <f>a!I232</f>
        <v>0</v>
      </c>
      <c r="J200" s="36">
        <f>a!J232</f>
        <v>0</v>
      </c>
      <c r="K200"/>
      <c r="L200" s="36">
        <f>a!K232</f>
        <v>19</v>
      </c>
      <c r="M200" s="198"/>
    </row>
    <row r="201" spans="1:13" s="38" customFormat="1" ht="12.75" hidden="1">
      <c r="A201" s="35" t="str">
        <f>a!A233</f>
        <v>Other USA</v>
      </c>
      <c r="B201" s="36">
        <f>a!B233</f>
        <v>0</v>
      </c>
      <c r="C201" s="36">
        <f>a!C233</f>
        <v>20</v>
      </c>
      <c r="D201" s="36">
        <f>a!D233</f>
        <v>0</v>
      </c>
      <c r="E201" s="36">
        <f>a!E233</f>
        <v>11</v>
      </c>
      <c r="F201" s="36">
        <f>a!F233</f>
        <v>0</v>
      </c>
      <c r="G201" s="36">
        <f>a!G233</f>
        <v>28</v>
      </c>
      <c r="H201" s="36">
        <f>a!H233</f>
        <v>11</v>
      </c>
      <c r="I201" s="36">
        <f>a!I233</f>
        <v>0</v>
      </c>
      <c r="J201" s="36">
        <f>a!J233</f>
        <v>0</v>
      </c>
      <c r="K201"/>
      <c r="L201" s="36">
        <f>a!K233</f>
        <v>70</v>
      </c>
      <c r="M201" s="198"/>
    </row>
    <row r="202" spans="1:13" s="38" customFormat="1" ht="12.75" hidden="1">
      <c r="A202" s="35" t="str">
        <f>a!A234</f>
        <v>Total USA</v>
      </c>
      <c r="B202" s="36">
        <f>a!B234</f>
        <v>0</v>
      </c>
      <c r="C202" s="36">
        <f>a!C234</f>
        <v>883</v>
      </c>
      <c r="D202" s="36">
        <f>a!D234</f>
        <v>0</v>
      </c>
      <c r="E202" s="36">
        <f>a!E234</f>
        <v>949</v>
      </c>
      <c r="F202" s="36">
        <f>a!F234</f>
        <v>0</v>
      </c>
      <c r="G202" s="36">
        <f>a!G234</f>
        <v>215</v>
      </c>
      <c r="H202" s="36">
        <f>a!H234</f>
        <v>223</v>
      </c>
      <c r="I202" s="36">
        <f>a!I234</f>
        <v>0</v>
      </c>
      <c r="J202" s="36">
        <f>a!J234</f>
        <v>0</v>
      </c>
      <c r="K202"/>
      <c r="L202" s="36">
        <f>a!K234</f>
        <v>2270</v>
      </c>
      <c r="M202" s="198"/>
    </row>
    <row r="203" spans="1:13" s="38" customFormat="1" ht="12.75" hidden="1">
      <c r="A203" s="35" t="str">
        <f>a!A235</f>
        <v>Foreign</v>
      </c>
      <c r="B203" s="36">
        <f>a!B235</f>
        <v>0</v>
      </c>
      <c r="C203" s="36">
        <f>a!C235</f>
        <v>593</v>
      </c>
      <c r="D203" s="36">
        <f>a!D235</f>
        <v>0</v>
      </c>
      <c r="E203" s="36">
        <f>a!E235</f>
        <v>841</v>
      </c>
      <c r="F203" s="36">
        <f>a!F235</f>
        <v>0</v>
      </c>
      <c r="G203" s="36">
        <f>a!G235</f>
        <v>155</v>
      </c>
      <c r="H203" s="36">
        <f>a!H235</f>
        <v>130</v>
      </c>
      <c r="I203" s="36">
        <f>a!I235</f>
        <v>0</v>
      </c>
      <c r="J203" s="36">
        <f>a!J235</f>
        <v>0</v>
      </c>
      <c r="K203"/>
      <c r="L203" s="36">
        <f>a!K235</f>
        <v>1719</v>
      </c>
      <c r="M203" s="198"/>
    </row>
    <row r="204" spans="1:13" s="38" customFormat="1" ht="13.5" hidden="1" thickBot="1">
      <c r="A204" s="35" t="str">
        <f>a!A236</f>
        <v>Unknown</v>
      </c>
      <c r="B204" s="36">
        <f>a!B236</f>
        <v>0</v>
      </c>
      <c r="C204" s="36">
        <f>a!C236</f>
        <v>421</v>
      </c>
      <c r="D204" s="36">
        <f>a!D236</f>
        <v>0</v>
      </c>
      <c r="E204" s="36">
        <f>a!E236</f>
        <v>14901</v>
      </c>
      <c r="F204" s="36">
        <f>a!F236</f>
        <v>0</v>
      </c>
      <c r="G204" s="36">
        <f>a!G236</f>
        <v>96429</v>
      </c>
      <c r="H204" s="36">
        <f>a!H236</f>
        <v>76</v>
      </c>
      <c r="I204" s="36">
        <f>a!I236</f>
        <v>0</v>
      </c>
      <c r="J204" s="36">
        <f>a!J236</f>
        <v>0</v>
      </c>
      <c r="K204"/>
      <c r="L204" s="49">
        <f>a!K236</f>
        <v>111827</v>
      </c>
      <c r="M204" s="198"/>
    </row>
    <row r="205" spans="1:13" s="38" customFormat="1" ht="13.5" hidden="1" thickTop="1">
      <c r="A205" s="35" t="str">
        <f>a!A237</f>
        <v>Total</v>
      </c>
      <c r="B205" s="64">
        <f>a!B237</f>
        <v>0</v>
      </c>
      <c r="C205" s="64">
        <f>a!C237</f>
        <v>1897</v>
      </c>
      <c r="D205" s="64">
        <f>a!D237</f>
        <v>0</v>
      </c>
      <c r="E205" s="64">
        <f>a!E237</f>
        <v>16691</v>
      </c>
      <c r="F205" s="64">
        <f>a!F237</f>
        <v>0</v>
      </c>
      <c r="G205" s="64">
        <f>a!G237</f>
        <v>96799</v>
      </c>
      <c r="H205" s="64">
        <f>a!H237</f>
        <v>429</v>
      </c>
      <c r="I205" s="64">
        <f>a!I237</f>
        <v>0</v>
      </c>
      <c r="J205" s="64">
        <f>a!J237</f>
        <v>0</v>
      </c>
      <c r="K205"/>
      <c r="L205" s="117">
        <f>a!K237</f>
        <v>115816</v>
      </c>
      <c r="M205" s="198"/>
    </row>
    <row r="206" spans="1:12" s="38" customFormat="1" ht="12.75">
      <c r="A206" s="35"/>
      <c r="B206" s="21"/>
      <c r="C206" s="21"/>
      <c r="D206" s="21"/>
      <c r="E206" s="21"/>
      <c r="F206" s="21"/>
      <c r="G206" s="21"/>
      <c r="H206" s="21"/>
      <c r="I206" s="21"/>
      <c r="J206" s="21"/>
      <c r="K206" s="21"/>
      <c r="L206" s="21"/>
    </row>
    <row r="207" spans="1:12" s="38" customFormat="1" ht="12.75">
      <c r="A207" s="35"/>
      <c r="B207" s="21"/>
      <c r="C207" s="21"/>
      <c r="D207" s="21"/>
      <c r="E207" s="21"/>
      <c r="F207" s="21"/>
      <c r="G207" s="21"/>
      <c r="H207" s="21"/>
      <c r="I207" s="21"/>
      <c r="J207" s="21"/>
      <c r="K207" s="21"/>
      <c r="L207" s="21"/>
    </row>
    <row r="208" spans="1:12" s="38" customFormat="1" ht="24.75" customHeight="1">
      <c r="A208" s="53" t="str">
        <f>a!A252</f>
        <v>All ECS Users Requesting and Retrieving Products Other than Datapool (Orders/Subscriptions Only)</v>
      </c>
      <c r="B208" s="121"/>
      <c r="C208" s="121"/>
      <c r="D208" s="121"/>
      <c r="E208" s="121"/>
      <c r="F208" s="121"/>
      <c r="G208" s="121"/>
      <c r="H208" s="121"/>
      <c r="I208" s="121"/>
      <c r="J208" s="121"/>
      <c r="K208" s="121"/>
      <c r="L208" s="121"/>
    </row>
    <row r="209" spans="1:12" s="38" customFormat="1" ht="12.75">
      <c r="A209" s="35" t="str">
        <f>a!A$1</f>
        <v>TITLE</v>
      </c>
      <c r="B209" s="35" t="str">
        <f>a!B$1</f>
        <v>ASF</v>
      </c>
      <c r="C209" s="35" t="str">
        <f>a!C$1</f>
        <v>EDC</v>
      </c>
      <c r="D209" s="35" t="str">
        <f>a!D$1</f>
        <v>GHRC</v>
      </c>
      <c r="E209" s="35" t="str">
        <f>a!E$1</f>
        <v>GSFC</v>
      </c>
      <c r="F209" s="35" t="str">
        <f>a!F$1</f>
        <v>JPL</v>
      </c>
      <c r="G209" s="35" t="str">
        <f>a!G$1</f>
        <v>LARC</v>
      </c>
      <c r="H209" s="35" t="str">
        <f>a!H$1</f>
        <v>NSIDC</v>
      </c>
      <c r="I209" s="35" t="str">
        <f>a!I$1</f>
        <v>ORNL</v>
      </c>
      <c r="J209" s="35" t="str">
        <f>a!J$1</f>
        <v>SEDAC</v>
      </c>
      <c r="K209"/>
      <c r="L209" s="35" t="str">
        <f>a!K$1</f>
        <v>TOTAL</v>
      </c>
    </row>
    <row r="210" spans="1:12" s="38" customFormat="1" ht="12.75">
      <c r="A210" s="35" t="str">
        <f>a!A253</f>
        <v>US Government</v>
      </c>
      <c r="B210" s="109"/>
      <c r="C210" s="36">
        <f>a!C253</f>
        <v>423</v>
      </c>
      <c r="D210" s="109"/>
      <c r="E210" s="36">
        <f>a!E253</f>
        <v>506</v>
      </c>
      <c r="F210" s="109"/>
      <c r="G210" s="36">
        <f>a!G253</f>
        <v>120</v>
      </c>
      <c r="H210" s="36">
        <f>a!H253</f>
        <v>100</v>
      </c>
      <c r="I210" s="109"/>
      <c r="J210" s="109"/>
      <c r="K210"/>
      <c r="L210" s="36">
        <f>a!K253</f>
        <v>1149</v>
      </c>
    </row>
    <row r="211" spans="1:12" s="38" customFormat="1" ht="12.75">
      <c r="A211" s="35" t="str">
        <f>a!A254</f>
        <v>Educational</v>
      </c>
      <c r="B211" s="109"/>
      <c r="C211" s="36">
        <f>a!C254</f>
        <v>987</v>
      </c>
      <c r="D211" s="109"/>
      <c r="E211" s="36">
        <f>a!E254</f>
        <v>835</v>
      </c>
      <c r="F211" s="109"/>
      <c r="G211" s="36">
        <f>a!G254</f>
        <v>82</v>
      </c>
      <c r="H211" s="36">
        <f>a!H254</f>
        <v>180</v>
      </c>
      <c r="I211" s="109"/>
      <c r="J211" s="109"/>
      <c r="K211"/>
      <c r="L211" s="36">
        <f>a!K254</f>
        <v>2084</v>
      </c>
    </row>
    <row r="212" spans="1:12" s="38" customFormat="1" ht="12.75">
      <c r="A212" s="35" t="str">
        <f>a!A255</f>
        <v>Commercial</v>
      </c>
      <c r="B212" s="109"/>
      <c r="C212" s="36">
        <f>a!C255</f>
        <v>1910</v>
      </c>
      <c r="D212" s="109"/>
      <c r="E212" s="36">
        <f>a!E255</f>
        <v>1032</v>
      </c>
      <c r="F212" s="109"/>
      <c r="G212" s="36">
        <f>a!G255</f>
        <v>43</v>
      </c>
      <c r="H212" s="36">
        <f>a!H255</f>
        <v>145</v>
      </c>
      <c r="I212" s="109"/>
      <c r="J212" s="109"/>
      <c r="K212"/>
      <c r="L212" s="36">
        <f>a!K255</f>
        <v>3130</v>
      </c>
    </row>
    <row r="213" spans="1:12" s="38" customFormat="1" ht="12.75">
      <c r="A213" s="35" t="str">
        <f>a!A256</f>
        <v>Non-Profit</v>
      </c>
      <c r="B213" s="109"/>
      <c r="C213" s="36">
        <f>a!C256</f>
        <v>170</v>
      </c>
      <c r="D213" s="109"/>
      <c r="E213" s="36">
        <f>a!E256</f>
        <v>74</v>
      </c>
      <c r="F213" s="109"/>
      <c r="G213" s="36">
        <f>a!G256</f>
        <v>5</v>
      </c>
      <c r="H213" s="36">
        <f>a!H256</f>
        <v>56</v>
      </c>
      <c r="I213" s="109"/>
      <c r="J213" s="109"/>
      <c r="K213"/>
      <c r="L213" s="36">
        <f>a!K256</f>
        <v>305</v>
      </c>
    </row>
    <row r="214" spans="1:12" s="38" customFormat="1" ht="12.75">
      <c r="A214" s="35" t="str">
        <f>a!A257</f>
        <v>Other USA</v>
      </c>
      <c r="B214" s="109"/>
      <c r="C214" s="36">
        <f>a!C257</f>
        <v>33</v>
      </c>
      <c r="D214" s="109"/>
      <c r="E214" s="36">
        <f>a!E257</f>
        <v>18</v>
      </c>
      <c r="F214" s="109"/>
      <c r="G214" s="36">
        <f>a!G257</f>
        <v>0</v>
      </c>
      <c r="H214" s="36">
        <f>a!H257</f>
        <v>9</v>
      </c>
      <c r="I214" s="109"/>
      <c r="J214" s="109"/>
      <c r="K214"/>
      <c r="L214" s="36">
        <f>a!K257</f>
        <v>60</v>
      </c>
    </row>
    <row r="215" spans="1:12" s="38" customFormat="1" ht="12.75">
      <c r="A215" s="35" t="str">
        <f>a!A258</f>
        <v>Total USA</v>
      </c>
      <c r="B215" s="109"/>
      <c r="C215" s="36">
        <f>a!C258</f>
        <v>3523</v>
      </c>
      <c r="D215" s="109"/>
      <c r="E215" s="36">
        <f>a!E258</f>
        <v>2465</v>
      </c>
      <c r="F215" s="109"/>
      <c r="G215" s="36">
        <f>a!G258</f>
        <v>250</v>
      </c>
      <c r="H215" s="36">
        <f>a!H258</f>
        <v>490</v>
      </c>
      <c r="I215" s="109"/>
      <c r="J215" s="109"/>
      <c r="K215"/>
      <c r="L215" s="36">
        <f>a!K258</f>
        <v>6728</v>
      </c>
    </row>
    <row r="216" spans="1:12" s="38" customFormat="1" ht="12.75">
      <c r="A216" s="35" t="str">
        <f>a!A259</f>
        <v>Foreign</v>
      </c>
      <c r="B216" s="109"/>
      <c r="C216" s="36">
        <f>a!C259</f>
        <v>3158</v>
      </c>
      <c r="D216" s="109"/>
      <c r="E216" s="36">
        <f>a!E259</f>
        <v>1747</v>
      </c>
      <c r="F216" s="109"/>
      <c r="G216" s="36">
        <f>a!G259</f>
        <v>101</v>
      </c>
      <c r="H216" s="36">
        <f>a!H259</f>
        <v>267</v>
      </c>
      <c r="I216" s="109"/>
      <c r="J216" s="109"/>
      <c r="K216"/>
      <c r="L216" s="36">
        <f>a!K259</f>
        <v>5273</v>
      </c>
    </row>
    <row r="217" spans="1:12" s="38" customFormat="1" ht="13.5" thickBot="1">
      <c r="A217" s="35" t="str">
        <f>a!A260</f>
        <v>Unknown</v>
      </c>
      <c r="B217" s="124"/>
      <c r="C217" s="49">
        <f>a!C260</f>
        <v>25</v>
      </c>
      <c r="D217" s="124"/>
      <c r="E217" s="49">
        <f>a!E260</f>
        <v>15</v>
      </c>
      <c r="F217" s="124"/>
      <c r="G217" s="49">
        <f>a!G260</f>
        <v>1</v>
      </c>
      <c r="H217" s="49">
        <f>a!H260</f>
        <v>21</v>
      </c>
      <c r="I217" s="124"/>
      <c r="J217" s="124"/>
      <c r="K217"/>
      <c r="L217" s="49">
        <f>a!K260</f>
        <v>62</v>
      </c>
    </row>
    <row r="218" spans="1:12" s="38" customFormat="1" ht="13.5" thickTop="1">
      <c r="A218" s="35" t="str">
        <f>a!A261</f>
        <v>Total</v>
      </c>
      <c r="B218" s="123"/>
      <c r="C218" s="50">
        <f>a!C261</f>
        <v>6706</v>
      </c>
      <c r="D218" s="123"/>
      <c r="E218" s="50">
        <f>a!E261</f>
        <v>4227</v>
      </c>
      <c r="F218" s="123"/>
      <c r="G218" s="50">
        <f>a!G261</f>
        <v>352</v>
      </c>
      <c r="H218" s="50">
        <f>a!H261</f>
        <v>778</v>
      </c>
      <c r="I218" s="123"/>
      <c r="J218" s="123"/>
      <c r="K218"/>
      <c r="L218" s="50">
        <f>a!K261</f>
        <v>12063</v>
      </c>
    </row>
    <row r="219" spans="1:12" s="38" customFormat="1" ht="12.75">
      <c r="A219" s="35"/>
      <c r="B219" s="21"/>
      <c r="C219" s="21"/>
      <c r="D219" s="21"/>
      <c r="E219" s="21"/>
      <c r="F219" s="21"/>
      <c r="G219" s="21"/>
      <c r="H219" s="21"/>
      <c r="I219" s="21"/>
      <c r="J219" s="21"/>
      <c r="K219"/>
      <c r="L219" s="21"/>
    </row>
    <row r="220" spans="1:12" s="38" customFormat="1" ht="12.75">
      <c r="A220" s="35"/>
      <c r="B220" s="21"/>
      <c r="C220" s="21"/>
      <c r="D220" s="21"/>
      <c r="E220" s="21"/>
      <c r="F220" s="21"/>
      <c r="G220" s="21"/>
      <c r="H220" s="21"/>
      <c r="I220" s="21"/>
      <c r="J220" s="21"/>
      <c r="K220" s="21"/>
      <c r="L220" s="21"/>
    </row>
    <row r="221" spans="1:12" s="38" customFormat="1" ht="15.75">
      <c r="A221" s="71" t="str">
        <f>a!A289</f>
        <v>REPEAT USERS REQUESTING AND RETRIEVING PRODUCTS</v>
      </c>
      <c r="B221" s="72"/>
      <c r="C221" s="72"/>
      <c r="D221" s="72"/>
      <c r="E221" s="72"/>
      <c r="F221" s="72"/>
      <c r="G221" s="72"/>
      <c r="H221" s="72"/>
      <c r="I221" s="72"/>
      <c r="J221" s="72"/>
      <c r="K221" s="72"/>
      <c r="L221" s="72"/>
    </row>
    <row r="222" spans="1:12" s="38" customFormat="1" ht="24.75" customHeight="1">
      <c r="A222" s="71" t="str">
        <f>a!A290</f>
        <v>Repeat ECS/Non-ECS Users Requesting and Receiving Products Via All Methods Except Datapool</v>
      </c>
      <c r="B222" s="72"/>
      <c r="C222" s="72"/>
      <c r="D222" s="72"/>
      <c r="E222" s="72"/>
      <c r="F222" s="72"/>
      <c r="G222" s="72"/>
      <c r="H222" s="72"/>
      <c r="I222" s="72"/>
      <c r="J222" s="72"/>
      <c r="K222" s="72"/>
      <c r="L222" s="72"/>
    </row>
    <row r="223" spans="1:12" s="38" customFormat="1" ht="12.75">
      <c r="A223" s="35" t="str">
        <f>a!A$1</f>
        <v>TITLE</v>
      </c>
      <c r="B223" s="35" t="str">
        <f>a!B$1</f>
        <v>ASF</v>
      </c>
      <c r="C223" s="35" t="str">
        <f>a!C$1</f>
        <v>EDC</v>
      </c>
      <c r="D223" s="35" t="str">
        <f>a!D$1</f>
        <v>GHRC</v>
      </c>
      <c r="E223" s="35" t="str">
        <f>a!E$1</f>
        <v>GSFC</v>
      </c>
      <c r="F223" s="35" t="str">
        <f>a!F$1</f>
        <v>JPL</v>
      </c>
      <c r="G223" s="35" t="str">
        <f>a!G$1</f>
        <v>LARC</v>
      </c>
      <c r="H223" s="35" t="str">
        <f>a!H$1</f>
        <v>NSIDC</v>
      </c>
      <c r="I223" s="35" t="str">
        <f>a!I$1</f>
        <v>ORNL</v>
      </c>
      <c r="J223" s="35" t="str">
        <f>a!J$1</f>
        <v>SEDAC</v>
      </c>
      <c r="K223"/>
      <c r="L223" s="35" t="str">
        <f>a!K$1</f>
        <v>TOTAL</v>
      </c>
    </row>
    <row r="224" spans="1:12" s="38" customFormat="1" ht="12.75">
      <c r="A224" s="35" t="str">
        <f>a!A291</f>
        <v>US Government</v>
      </c>
      <c r="B224" s="36">
        <f>a!B291</f>
        <v>90</v>
      </c>
      <c r="C224" s="36">
        <f>a!C291</f>
        <v>318</v>
      </c>
      <c r="D224" s="36">
        <f>a!D291</f>
        <v>92</v>
      </c>
      <c r="E224" s="36">
        <f>a!E291</f>
        <v>1265</v>
      </c>
      <c r="F224" s="36">
        <f>a!F291</f>
        <v>1762</v>
      </c>
      <c r="G224" s="36">
        <f>a!G291</f>
        <v>305</v>
      </c>
      <c r="H224" s="36">
        <f>a!H291</f>
        <v>150</v>
      </c>
      <c r="I224" s="36">
        <f>a!I291</f>
        <v>90</v>
      </c>
      <c r="J224" s="36">
        <f>a!J291</f>
        <v>228</v>
      </c>
      <c r="K224"/>
      <c r="L224" s="36">
        <f>a!K291</f>
        <v>4300</v>
      </c>
    </row>
    <row r="225" spans="1:12" s="38" customFormat="1" ht="12.75">
      <c r="A225" s="35" t="str">
        <f>a!A292</f>
        <v>Educational</v>
      </c>
      <c r="B225" s="36">
        <f>a!B292</f>
        <v>212</v>
      </c>
      <c r="C225" s="36">
        <f>a!C292</f>
        <v>754</v>
      </c>
      <c r="D225" s="36">
        <f>a!D292</f>
        <v>82</v>
      </c>
      <c r="E225" s="36">
        <f>a!E292</f>
        <v>3474</v>
      </c>
      <c r="F225" s="36">
        <f>a!F292</f>
        <v>2763</v>
      </c>
      <c r="G225" s="36">
        <f>a!G292</f>
        <v>380</v>
      </c>
      <c r="H225" s="36">
        <f>a!H292</f>
        <v>289</v>
      </c>
      <c r="I225" s="36">
        <f>a!I292</f>
        <v>284</v>
      </c>
      <c r="J225" s="36">
        <f>a!J292</f>
        <v>1108</v>
      </c>
      <c r="K225"/>
      <c r="L225" s="36">
        <f>a!K292</f>
        <v>9346</v>
      </c>
    </row>
    <row r="226" spans="1:12" s="38" customFormat="1" ht="12.75">
      <c r="A226" s="35" t="str">
        <f>a!A293</f>
        <v>Commercial</v>
      </c>
      <c r="B226" s="36">
        <f>a!B293</f>
        <v>523</v>
      </c>
      <c r="C226" s="36">
        <f>a!C293</f>
        <v>1026</v>
      </c>
      <c r="D226" s="36">
        <f>a!D293</f>
        <v>77</v>
      </c>
      <c r="E226" s="36">
        <f>a!E293</f>
        <v>9956</v>
      </c>
      <c r="F226" s="36">
        <f>a!F293</f>
        <v>7999</v>
      </c>
      <c r="G226" s="36">
        <f>a!G293</f>
        <v>779</v>
      </c>
      <c r="H226" s="36">
        <f>a!H293</f>
        <v>205</v>
      </c>
      <c r="I226" s="36">
        <f>a!I293</f>
        <v>1187</v>
      </c>
      <c r="J226" s="36">
        <f>a!J293</f>
        <v>2438</v>
      </c>
      <c r="K226"/>
      <c r="L226" s="36">
        <f>a!K293</f>
        <v>24190</v>
      </c>
    </row>
    <row r="227" spans="1:12" s="38" customFormat="1" ht="12.75">
      <c r="A227" s="35" t="str">
        <f>a!A294</f>
        <v>Non-Profit</v>
      </c>
      <c r="B227" s="36">
        <f>a!B294</f>
        <v>21</v>
      </c>
      <c r="C227" s="36">
        <f>a!C294</f>
        <v>122</v>
      </c>
      <c r="D227" s="36">
        <f>a!D294</f>
        <v>4</v>
      </c>
      <c r="E227" s="36">
        <f>a!E294</f>
        <v>480</v>
      </c>
      <c r="F227" s="36">
        <f>a!F294</f>
        <v>371</v>
      </c>
      <c r="G227" s="36">
        <f>a!G294</f>
        <v>15</v>
      </c>
      <c r="H227" s="36">
        <f>a!H294</f>
        <v>67</v>
      </c>
      <c r="I227" s="36">
        <f>a!I294</f>
        <v>23</v>
      </c>
      <c r="J227" s="36">
        <f>a!J294</f>
        <v>148</v>
      </c>
      <c r="K227"/>
      <c r="L227" s="36">
        <f>a!K294</f>
        <v>1251</v>
      </c>
    </row>
    <row r="228" spans="1:12" s="38" customFormat="1" ht="12.75">
      <c r="A228" s="35" t="str">
        <f>a!A295</f>
        <v>Other USA</v>
      </c>
      <c r="B228" s="36">
        <f>a!B295</f>
        <v>41</v>
      </c>
      <c r="C228" s="36">
        <f>a!C295</f>
        <v>21</v>
      </c>
      <c r="D228" s="36">
        <f>a!D295</f>
        <v>13</v>
      </c>
      <c r="E228" s="36">
        <f>a!E295</f>
        <v>945</v>
      </c>
      <c r="F228" s="36">
        <f>a!F295</f>
        <v>725</v>
      </c>
      <c r="G228" s="36">
        <f>a!G295</f>
        <v>17</v>
      </c>
      <c r="H228" s="36">
        <f>a!H295</f>
        <v>12</v>
      </c>
      <c r="I228" s="36">
        <f>a!I295</f>
        <v>282</v>
      </c>
      <c r="J228" s="36">
        <f>a!J295</f>
        <v>412</v>
      </c>
      <c r="K228"/>
      <c r="L228" s="36">
        <f>a!K295</f>
        <v>2468</v>
      </c>
    </row>
    <row r="229" spans="1:12" s="38" customFormat="1" ht="12.75">
      <c r="A229" s="35" t="str">
        <f>a!A296</f>
        <v>Total USA</v>
      </c>
      <c r="B229" s="36">
        <f>a!B296</f>
        <v>887</v>
      </c>
      <c r="C229" s="36">
        <f>a!C296</f>
        <v>2241</v>
      </c>
      <c r="D229" s="36">
        <f>a!D296</f>
        <v>268</v>
      </c>
      <c r="E229" s="36">
        <f>a!E296</f>
        <v>16120</v>
      </c>
      <c r="F229" s="36">
        <f>a!F296</f>
        <v>13620</v>
      </c>
      <c r="G229" s="36">
        <f>a!G296</f>
        <v>1496</v>
      </c>
      <c r="H229" s="36">
        <f>a!H296</f>
        <v>723</v>
      </c>
      <c r="I229" s="36">
        <f>a!I296</f>
        <v>1866</v>
      </c>
      <c r="J229" s="36">
        <f>a!J296</f>
        <v>4334</v>
      </c>
      <c r="K229"/>
      <c r="L229" s="36">
        <f>a!K296</f>
        <v>41555</v>
      </c>
    </row>
    <row r="230" spans="1:12" s="38" customFormat="1" ht="12.75">
      <c r="A230" s="35" t="str">
        <f>a!A297</f>
        <v>Foreign</v>
      </c>
      <c r="B230" s="36">
        <f>a!B297</f>
        <v>687</v>
      </c>
      <c r="C230" s="36">
        <f>a!C297</f>
        <v>2118</v>
      </c>
      <c r="D230" s="36">
        <f>a!D297</f>
        <v>168</v>
      </c>
      <c r="E230" s="36">
        <f>a!E297</f>
        <v>10543</v>
      </c>
      <c r="F230" s="36">
        <f>a!F297</f>
        <v>8803</v>
      </c>
      <c r="G230" s="36">
        <f>a!G297</f>
        <v>1295</v>
      </c>
      <c r="H230" s="36">
        <f>a!H297</f>
        <v>423</v>
      </c>
      <c r="I230" s="36">
        <f>a!I297</f>
        <v>736</v>
      </c>
      <c r="J230" s="36">
        <f>a!J297</f>
        <v>1488</v>
      </c>
      <c r="K230"/>
      <c r="L230" s="36">
        <f>a!K297</f>
        <v>26261</v>
      </c>
    </row>
    <row r="231" spans="1:12" s="38" customFormat="1" ht="13.5" thickBot="1">
      <c r="A231" s="35" t="str">
        <f>a!A298</f>
        <v>Unknown</v>
      </c>
      <c r="B231" s="36">
        <f>a!B298</f>
        <v>163</v>
      </c>
      <c r="C231" s="36">
        <f>a!C298</f>
        <v>8</v>
      </c>
      <c r="D231" s="36">
        <f>a!D298</f>
        <v>153</v>
      </c>
      <c r="E231" s="36">
        <f>a!E298</f>
        <v>2301</v>
      </c>
      <c r="F231" s="36">
        <f>a!F298</f>
        <v>2420</v>
      </c>
      <c r="G231" s="36">
        <f>a!G298</f>
        <v>252</v>
      </c>
      <c r="H231" s="36">
        <f>a!H298</f>
        <v>111</v>
      </c>
      <c r="I231" s="36">
        <f>a!I298</f>
        <v>90</v>
      </c>
      <c r="J231" s="36">
        <f>a!J298</f>
        <v>661</v>
      </c>
      <c r="K231"/>
      <c r="L231" s="49">
        <f>a!K298</f>
        <v>6159</v>
      </c>
    </row>
    <row r="232" spans="1:12" s="38" customFormat="1" ht="13.5" thickTop="1">
      <c r="A232" s="35" t="str">
        <f>a!A299</f>
        <v>Total</v>
      </c>
      <c r="B232" s="64">
        <f>a!B299</f>
        <v>1737</v>
      </c>
      <c r="C232" s="64">
        <f>a!C299</f>
        <v>4367</v>
      </c>
      <c r="D232" s="64">
        <f>a!D299</f>
        <v>589</v>
      </c>
      <c r="E232" s="64">
        <f>a!E299</f>
        <v>28964</v>
      </c>
      <c r="F232" s="64">
        <f>a!F299</f>
        <v>24843</v>
      </c>
      <c r="G232" s="64">
        <f>a!G299</f>
        <v>3043</v>
      </c>
      <c r="H232" s="64">
        <f>a!H299</f>
        <v>1257</v>
      </c>
      <c r="I232" s="64">
        <f>a!I299</f>
        <v>2692</v>
      </c>
      <c r="J232" s="64">
        <f>a!J299</f>
        <v>6483</v>
      </c>
      <c r="K232"/>
      <c r="L232" s="50">
        <f>a!K299</f>
        <v>73975</v>
      </c>
    </row>
    <row r="233" spans="1:12" s="38" customFormat="1" ht="12.75">
      <c r="A233" s="35"/>
      <c r="B233" s="21"/>
      <c r="C233" s="21"/>
      <c r="D233" s="21"/>
      <c r="E233" s="21"/>
      <c r="F233" s="21"/>
      <c r="G233" s="21"/>
      <c r="H233" s="21"/>
      <c r="I233" s="21"/>
      <c r="J233" s="21"/>
      <c r="K233"/>
      <c r="L233" s="21"/>
    </row>
    <row r="234" spans="1:12" s="38" customFormat="1" ht="24.75" customHeight="1" hidden="1">
      <c r="A234" s="53" t="str">
        <f>a!A300</f>
        <v>Repeat Users Retrieving Via WWW</v>
      </c>
      <c r="B234" s="72"/>
      <c r="C234" s="72"/>
      <c r="D234" s="72"/>
      <c r="E234" s="72"/>
      <c r="F234" s="72"/>
      <c r="G234" s="72"/>
      <c r="H234" s="72"/>
      <c r="I234" s="72"/>
      <c r="J234" s="72"/>
      <c r="K234"/>
      <c r="L234" s="72"/>
    </row>
    <row r="235" spans="1:12" s="38" customFormat="1" ht="12.75" hidden="1">
      <c r="A235" s="35" t="str">
        <f>a!A$1</f>
        <v>TITLE</v>
      </c>
      <c r="B235" s="35" t="str">
        <f>a!B$1</f>
        <v>ASF</v>
      </c>
      <c r="C235" s="35" t="str">
        <f>a!C$1</f>
        <v>EDC</v>
      </c>
      <c r="D235" s="35" t="str">
        <f>a!D$1</f>
        <v>GHRC</v>
      </c>
      <c r="E235" s="35" t="str">
        <f>a!E$1</f>
        <v>GSFC</v>
      </c>
      <c r="F235" s="35" t="str">
        <f>a!F$1</f>
        <v>JPL</v>
      </c>
      <c r="G235" s="35" t="str">
        <f>a!G$1</f>
        <v>LARC</v>
      </c>
      <c r="H235" s="35" t="str">
        <f>a!H$1</f>
        <v>NSIDC</v>
      </c>
      <c r="I235" s="35" t="str">
        <f>a!I$1</f>
        <v>ORNL</v>
      </c>
      <c r="J235" s="35" t="str">
        <f>a!J$1</f>
        <v>SEDAC</v>
      </c>
      <c r="K235"/>
      <c r="L235" s="35" t="str">
        <f>a!K$1</f>
        <v>TOTAL</v>
      </c>
    </row>
    <row r="236" spans="1:13" s="38" customFormat="1" ht="12.75" hidden="1">
      <c r="A236" s="35" t="str">
        <f>a!A301</f>
        <v>US Government</v>
      </c>
      <c r="B236" s="36">
        <f>a!B301</f>
        <v>146</v>
      </c>
      <c r="C236" s="36">
        <f>a!C301</f>
        <v>280</v>
      </c>
      <c r="D236" s="36">
        <f>a!D301</f>
        <v>25</v>
      </c>
      <c r="E236" s="36">
        <f>a!E301</f>
        <v>1147</v>
      </c>
      <c r="F236" s="36">
        <f>a!F301</f>
        <v>882</v>
      </c>
      <c r="G236" s="36">
        <f>a!G301</f>
        <v>11</v>
      </c>
      <c r="H236" s="36">
        <f>a!H301</f>
        <v>0</v>
      </c>
      <c r="I236" s="36">
        <f>a!I301</f>
        <v>49</v>
      </c>
      <c r="J236" s="36">
        <f>a!J301</f>
        <v>131</v>
      </c>
      <c r="K236"/>
      <c r="L236" s="36">
        <f>a!K301</f>
        <v>2671</v>
      </c>
      <c r="M236" s="198"/>
    </row>
    <row r="237" spans="1:13" s="38" customFormat="1" ht="12.75" hidden="1">
      <c r="A237" s="35" t="str">
        <f>a!A302</f>
        <v>Educational</v>
      </c>
      <c r="B237" s="36">
        <f>a!B302</f>
        <v>479</v>
      </c>
      <c r="C237" s="36">
        <f>a!C302</f>
        <v>669</v>
      </c>
      <c r="D237" s="36">
        <f>a!D302</f>
        <v>52</v>
      </c>
      <c r="E237" s="36">
        <f>a!E302</f>
        <v>5034</v>
      </c>
      <c r="F237" s="36">
        <f>a!F302</f>
        <v>1629</v>
      </c>
      <c r="G237" s="36">
        <f>a!G302</f>
        <v>11</v>
      </c>
      <c r="H237" s="36">
        <f>a!H302</f>
        <v>0</v>
      </c>
      <c r="I237" s="36">
        <f>a!I302</f>
        <v>174</v>
      </c>
      <c r="J237" s="36">
        <f>a!J302</f>
        <v>1230</v>
      </c>
      <c r="K237"/>
      <c r="L237" s="36">
        <f>a!K302</f>
        <v>9278</v>
      </c>
      <c r="M237" s="198"/>
    </row>
    <row r="238" spans="1:13" s="38" customFormat="1" ht="12.75" hidden="1">
      <c r="A238" s="35" t="str">
        <f>a!A303</f>
        <v>Commercial</v>
      </c>
      <c r="B238" s="36">
        <f>a!B303</f>
        <v>971</v>
      </c>
      <c r="C238" s="36">
        <f>a!C303</f>
        <v>903</v>
      </c>
      <c r="D238" s="36">
        <f>a!D303</f>
        <v>16</v>
      </c>
      <c r="E238" s="36">
        <f>a!E303</f>
        <v>11262</v>
      </c>
      <c r="F238" s="36">
        <f>a!F303</f>
        <v>3495</v>
      </c>
      <c r="G238" s="36">
        <f>a!G303</f>
        <v>183</v>
      </c>
      <c r="H238" s="36">
        <f>a!H303</f>
        <v>0</v>
      </c>
      <c r="I238" s="36">
        <f>a!I303</f>
        <v>223</v>
      </c>
      <c r="J238" s="36">
        <f>a!J303</f>
        <v>1877</v>
      </c>
      <c r="K238"/>
      <c r="L238" s="36">
        <f>a!K303</f>
        <v>18930</v>
      </c>
      <c r="M238" s="198"/>
    </row>
    <row r="239" spans="1:13" s="38" customFormat="1" ht="12.75" hidden="1">
      <c r="A239" s="35" t="str">
        <f>a!A304</f>
        <v>Non-Profit</v>
      </c>
      <c r="B239" s="36">
        <f>a!B304</f>
        <v>48</v>
      </c>
      <c r="C239" s="36">
        <f>a!C304</f>
        <v>40</v>
      </c>
      <c r="D239" s="36">
        <f>a!D304</f>
        <v>3</v>
      </c>
      <c r="E239" s="36">
        <f>a!E304</f>
        <v>694</v>
      </c>
      <c r="F239" s="36">
        <f>a!F304</f>
        <v>168</v>
      </c>
      <c r="G239" s="36">
        <f>a!G304</f>
        <v>1</v>
      </c>
      <c r="H239" s="36">
        <f>a!H304</f>
        <v>0</v>
      </c>
      <c r="I239" s="36">
        <f>a!I304</f>
        <v>6</v>
      </c>
      <c r="J239" s="36">
        <f>a!J304</f>
        <v>95</v>
      </c>
      <c r="K239"/>
      <c r="L239" s="36">
        <f>a!K304</f>
        <v>1055</v>
      </c>
      <c r="M239" s="198"/>
    </row>
    <row r="240" spans="1:13" s="38" customFormat="1" ht="12.75" hidden="1">
      <c r="A240" s="35" t="str">
        <f>a!A305</f>
        <v>Other USA</v>
      </c>
      <c r="B240" s="36">
        <f>a!B305</f>
        <v>25</v>
      </c>
      <c r="C240" s="36">
        <f>a!C305</f>
        <v>29</v>
      </c>
      <c r="D240" s="36">
        <f>a!D305</f>
        <v>0</v>
      </c>
      <c r="E240" s="36">
        <f>a!E305</f>
        <v>371</v>
      </c>
      <c r="F240" s="36">
        <f>a!F305</f>
        <v>82</v>
      </c>
      <c r="G240" s="36">
        <f>a!G305</f>
        <v>2</v>
      </c>
      <c r="H240" s="36">
        <f>a!H305</f>
        <v>0</v>
      </c>
      <c r="I240" s="36">
        <f>a!I305</f>
        <v>7</v>
      </c>
      <c r="J240" s="36">
        <f>a!J305</f>
        <v>72</v>
      </c>
      <c r="K240"/>
      <c r="L240" s="36">
        <f>a!K305</f>
        <v>588</v>
      </c>
      <c r="M240" s="198"/>
    </row>
    <row r="241" spans="1:13" s="38" customFormat="1" ht="12.75" hidden="1">
      <c r="A241" s="35" t="str">
        <f>a!A306</f>
        <v>Total USA</v>
      </c>
      <c r="B241" s="36">
        <f>a!B306</f>
        <v>1669</v>
      </c>
      <c r="C241" s="36">
        <f>a!C306</f>
        <v>1921</v>
      </c>
      <c r="D241" s="36">
        <f>a!D306</f>
        <v>96</v>
      </c>
      <c r="E241" s="36">
        <f>a!E306</f>
        <v>18508</v>
      </c>
      <c r="F241" s="36">
        <f>a!F306</f>
        <v>6256</v>
      </c>
      <c r="G241" s="36">
        <f>a!G306</f>
        <v>208</v>
      </c>
      <c r="H241" s="36">
        <f>a!H306</f>
        <v>0</v>
      </c>
      <c r="I241" s="36">
        <f>a!I306</f>
        <v>459</v>
      </c>
      <c r="J241" s="36">
        <f>a!J306</f>
        <v>3405</v>
      </c>
      <c r="K241"/>
      <c r="L241" s="36">
        <f>a!K306</f>
        <v>32522</v>
      </c>
      <c r="M241" s="198"/>
    </row>
    <row r="242" spans="1:13" s="38" customFormat="1" ht="12.75" hidden="1">
      <c r="A242" s="35" t="str">
        <f>a!A307</f>
        <v>Foreign</v>
      </c>
      <c r="B242" s="36">
        <f>a!B307</f>
        <v>910</v>
      </c>
      <c r="C242" s="36">
        <f>a!C307</f>
        <v>1873</v>
      </c>
      <c r="D242" s="36">
        <f>a!D307</f>
        <v>35</v>
      </c>
      <c r="E242" s="36">
        <f>a!E307</f>
        <v>9566</v>
      </c>
      <c r="F242" s="36">
        <f>a!F307</f>
        <v>3526</v>
      </c>
      <c r="G242" s="36">
        <f>a!G307</f>
        <v>186</v>
      </c>
      <c r="H242" s="36">
        <f>a!H307</f>
        <v>0</v>
      </c>
      <c r="I242" s="36">
        <f>a!I307</f>
        <v>368</v>
      </c>
      <c r="J242" s="36">
        <f>a!J307</f>
        <v>1101</v>
      </c>
      <c r="K242"/>
      <c r="L242" s="36">
        <f>a!K307</f>
        <v>17565</v>
      </c>
      <c r="M242" s="198"/>
    </row>
    <row r="243" spans="1:13" s="38" customFormat="1" ht="13.5" hidden="1" thickBot="1">
      <c r="A243" s="35" t="str">
        <f>a!A308</f>
        <v>Unknown</v>
      </c>
      <c r="B243" s="36">
        <f>a!B308</f>
        <v>1058</v>
      </c>
      <c r="C243" s="36">
        <f>a!C308</f>
        <v>3159</v>
      </c>
      <c r="D243" s="36">
        <f>a!D308</f>
        <v>87</v>
      </c>
      <c r="E243" s="36">
        <f>a!E308</f>
        <v>15425</v>
      </c>
      <c r="F243" s="36">
        <f>a!F308</f>
        <v>3777</v>
      </c>
      <c r="G243" s="36">
        <f>a!G308</f>
        <v>152</v>
      </c>
      <c r="H243" s="36">
        <f>a!H308</f>
        <v>0</v>
      </c>
      <c r="I243" s="36">
        <f>a!I308</f>
        <v>191</v>
      </c>
      <c r="J243" s="36">
        <f>a!J308</f>
        <v>2278</v>
      </c>
      <c r="K243"/>
      <c r="L243" s="49">
        <f>a!K308</f>
        <v>26127</v>
      </c>
      <c r="M243" s="198"/>
    </row>
    <row r="244" spans="1:13" s="38" customFormat="1" ht="13.5" hidden="1" thickTop="1">
      <c r="A244" s="35" t="str">
        <f>a!A309</f>
        <v>Total</v>
      </c>
      <c r="B244" s="64">
        <f>a!B309</f>
        <v>3637</v>
      </c>
      <c r="C244" s="64">
        <f>a!C309</f>
        <v>6953</v>
      </c>
      <c r="D244" s="64">
        <f>a!D309</f>
        <v>218</v>
      </c>
      <c r="E244" s="64">
        <f>a!E309</f>
        <v>43499</v>
      </c>
      <c r="F244" s="64">
        <f>a!F309</f>
        <v>13559</v>
      </c>
      <c r="G244" s="64">
        <f>a!G309</f>
        <v>546</v>
      </c>
      <c r="H244" s="64">
        <f>a!H309</f>
        <v>0</v>
      </c>
      <c r="I244" s="64">
        <f>a!I309</f>
        <v>1018</v>
      </c>
      <c r="J244" s="64">
        <f>a!J309</f>
        <v>6784</v>
      </c>
      <c r="K244"/>
      <c r="L244" s="50">
        <f>a!K309</f>
        <v>76214</v>
      </c>
      <c r="M244" s="198"/>
    </row>
    <row r="245" spans="1:12" s="38" customFormat="1" ht="24.75" customHeight="1" hidden="1">
      <c r="A245" s="53" t="str">
        <f>a!A310</f>
        <v>Repeat Users Requesting and Receiving Products (Non-ECS via Orders/Subscriptions, Offline, or Retrieving via FTP)</v>
      </c>
      <c r="B245" s="121"/>
      <c r="C245" s="121"/>
      <c r="D245" s="121"/>
      <c r="E245" s="121"/>
      <c r="F245" s="121"/>
      <c r="G245" s="121"/>
      <c r="H245" s="121"/>
      <c r="I245" s="121"/>
      <c r="J245" s="121"/>
      <c r="K245"/>
      <c r="L245" s="121"/>
    </row>
    <row r="246" spans="1:12" s="38" customFormat="1" ht="12.75" hidden="1">
      <c r="A246" s="35" t="str">
        <f>a!A$1</f>
        <v>TITLE</v>
      </c>
      <c r="B246" s="35" t="str">
        <f>a!B$1</f>
        <v>ASF</v>
      </c>
      <c r="C246" s="35" t="str">
        <f>a!C$1</f>
        <v>EDC</v>
      </c>
      <c r="D246" s="35" t="str">
        <f>a!D$1</f>
        <v>GHRC</v>
      </c>
      <c r="E246" s="35" t="str">
        <f>a!E$1</f>
        <v>GSFC</v>
      </c>
      <c r="F246" s="35" t="str">
        <f>a!F$1</f>
        <v>JPL</v>
      </c>
      <c r="G246" s="35" t="str">
        <f>a!G$1</f>
        <v>LARC</v>
      </c>
      <c r="H246" s="35" t="str">
        <f>a!H$1</f>
        <v>NSIDC</v>
      </c>
      <c r="I246" s="35" t="str">
        <f>a!I$1</f>
        <v>ORNL</v>
      </c>
      <c r="J246" s="35" t="str">
        <f>a!J$1</f>
        <v>SEDAC</v>
      </c>
      <c r="K246"/>
      <c r="L246" s="35" t="str">
        <f>a!K$1</f>
        <v>TOTAL</v>
      </c>
    </row>
    <row r="247" spans="1:13" s="38" customFormat="1" ht="12.75" hidden="1">
      <c r="A247" s="35" t="str">
        <f>a!A311</f>
        <v>US Government</v>
      </c>
      <c r="B247" s="36">
        <f>a!B311</f>
        <v>5</v>
      </c>
      <c r="C247" s="36">
        <f>a!C311</f>
        <v>75</v>
      </c>
      <c r="D247" s="36">
        <f>a!D311</f>
        <v>19</v>
      </c>
      <c r="E247" s="36">
        <f>a!E311</f>
        <v>332</v>
      </c>
      <c r="F247" s="36">
        <f>a!F311</f>
        <v>174</v>
      </c>
      <c r="G247" s="36">
        <f>a!G311</f>
        <v>105</v>
      </c>
      <c r="H247" s="36">
        <f>a!H311</f>
        <v>32</v>
      </c>
      <c r="I247" s="36">
        <f>a!I311</f>
        <v>22</v>
      </c>
      <c r="J247" s="36">
        <f>a!J311</f>
        <v>9</v>
      </c>
      <c r="K247"/>
      <c r="L247" s="36">
        <f>a!K311</f>
        <v>773</v>
      </c>
      <c r="M247" s="198"/>
    </row>
    <row r="248" spans="1:13" s="38" customFormat="1" ht="12.75" hidden="1">
      <c r="A248" s="35" t="str">
        <f>a!A312</f>
        <v>Educational</v>
      </c>
      <c r="B248" s="36">
        <f>a!B312</f>
        <v>5</v>
      </c>
      <c r="C248" s="36">
        <f>a!C312</f>
        <v>135</v>
      </c>
      <c r="D248" s="36">
        <f>a!D312</f>
        <v>28</v>
      </c>
      <c r="E248" s="36">
        <f>a!E312</f>
        <v>389</v>
      </c>
      <c r="F248" s="36">
        <f>a!F312</f>
        <v>216</v>
      </c>
      <c r="G248" s="36">
        <f>a!G312</f>
        <v>92</v>
      </c>
      <c r="H248" s="36">
        <f>a!H312</f>
        <v>127</v>
      </c>
      <c r="I248" s="36">
        <f>a!I312</f>
        <v>96</v>
      </c>
      <c r="J248" s="36">
        <f>a!J312</f>
        <v>39</v>
      </c>
      <c r="K248"/>
      <c r="L248" s="36">
        <f>a!K312</f>
        <v>1127</v>
      </c>
      <c r="M248" s="198"/>
    </row>
    <row r="249" spans="1:13" s="38" customFormat="1" ht="12.75" hidden="1">
      <c r="A249" s="35" t="str">
        <f>a!A313</f>
        <v>Commercial</v>
      </c>
      <c r="B249" s="36">
        <f>a!B313</f>
        <v>16</v>
      </c>
      <c r="C249" s="36">
        <f>a!C313</f>
        <v>380</v>
      </c>
      <c r="D249" s="36">
        <f>a!D313</f>
        <v>29</v>
      </c>
      <c r="E249" s="36">
        <f>a!E313</f>
        <v>529</v>
      </c>
      <c r="F249" s="36">
        <f>a!F313</f>
        <v>225</v>
      </c>
      <c r="G249" s="36">
        <f>a!G313</f>
        <v>102</v>
      </c>
      <c r="H249" s="36">
        <f>a!H313</f>
        <v>91</v>
      </c>
      <c r="I249" s="36">
        <f>a!I313</f>
        <v>68</v>
      </c>
      <c r="J249" s="36">
        <f>a!J313</f>
        <v>178</v>
      </c>
      <c r="K249"/>
      <c r="L249" s="36">
        <f>a!K313</f>
        <v>1618</v>
      </c>
      <c r="M249" s="198"/>
    </row>
    <row r="250" spans="1:13" s="38" customFormat="1" ht="12.75" hidden="1">
      <c r="A250" s="35" t="str">
        <f>a!A314</f>
        <v>Non-Profit</v>
      </c>
      <c r="B250" s="36">
        <f>a!B314</f>
        <v>1</v>
      </c>
      <c r="C250" s="36">
        <f>a!C314</f>
        <v>36</v>
      </c>
      <c r="D250" s="36">
        <f>a!D314</f>
        <v>2</v>
      </c>
      <c r="E250" s="36">
        <f>a!E314</f>
        <v>53</v>
      </c>
      <c r="F250" s="36">
        <f>a!F314</f>
        <v>29</v>
      </c>
      <c r="G250" s="36">
        <f>a!G314</f>
        <v>11</v>
      </c>
      <c r="H250" s="36">
        <f>a!H314</f>
        <v>17</v>
      </c>
      <c r="I250" s="36">
        <f>a!I314</f>
        <v>11</v>
      </c>
      <c r="J250" s="36">
        <f>a!J314</f>
        <v>18</v>
      </c>
      <c r="K250"/>
      <c r="L250" s="36">
        <f>a!K314</f>
        <v>178</v>
      </c>
      <c r="M250" s="198"/>
    </row>
    <row r="251" spans="1:13" s="38" customFormat="1" ht="12.75" hidden="1">
      <c r="A251" s="35" t="str">
        <f>a!A315</f>
        <v>Other USA</v>
      </c>
      <c r="B251" s="36">
        <f>a!B315</f>
        <v>1</v>
      </c>
      <c r="C251" s="36">
        <f>a!C315</f>
        <v>17</v>
      </c>
      <c r="D251" s="36">
        <f>a!D315</f>
        <v>1</v>
      </c>
      <c r="E251" s="36">
        <f>a!E315</f>
        <v>27</v>
      </c>
      <c r="F251" s="36">
        <f>a!F315</f>
        <v>18</v>
      </c>
      <c r="G251" s="36">
        <f>a!G315</f>
        <v>4</v>
      </c>
      <c r="H251" s="36">
        <f>a!H315</f>
        <v>2</v>
      </c>
      <c r="I251" s="36">
        <f>a!I315</f>
        <v>21</v>
      </c>
      <c r="J251" s="36">
        <f>a!J315</f>
        <v>8</v>
      </c>
      <c r="K251"/>
      <c r="L251" s="36">
        <f>a!K315</f>
        <v>99</v>
      </c>
      <c r="M251" s="198"/>
    </row>
    <row r="252" spans="1:13" s="38" customFormat="1" ht="12.75" hidden="1">
      <c r="A252" s="35" t="str">
        <f>a!A316</f>
        <v>Total USA</v>
      </c>
      <c r="B252" s="36">
        <f>a!B316</f>
        <v>28</v>
      </c>
      <c r="C252" s="36">
        <f>a!C316</f>
        <v>643</v>
      </c>
      <c r="D252" s="36">
        <f>a!D316</f>
        <v>79</v>
      </c>
      <c r="E252" s="36">
        <f>a!E316</f>
        <v>1330</v>
      </c>
      <c r="F252" s="36">
        <f>a!F316</f>
        <v>662</v>
      </c>
      <c r="G252" s="36">
        <f>a!G316</f>
        <v>314</v>
      </c>
      <c r="H252" s="36">
        <f>a!H316</f>
        <v>269</v>
      </c>
      <c r="I252" s="36">
        <f>a!I316</f>
        <v>218</v>
      </c>
      <c r="J252" s="36">
        <f>a!J316</f>
        <v>252</v>
      </c>
      <c r="K252"/>
      <c r="L252" s="36">
        <f>a!K316</f>
        <v>3795</v>
      </c>
      <c r="M252" s="198"/>
    </row>
    <row r="253" spans="1:13" s="38" customFormat="1" ht="12.75" hidden="1">
      <c r="A253" s="35" t="str">
        <f>a!A317</f>
        <v>Foreign</v>
      </c>
      <c r="B253" s="36">
        <f>a!B317</f>
        <v>8</v>
      </c>
      <c r="C253" s="36">
        <f>a!C317</f>
        <v>696</v>
      </c>
      <c r="D253" s="36">
        <f>a!D317</f>
        <v>57</v>
      </c>
      <c r="E253" s="36">
        <f>a!E317</f>
        <v>935</v>
      </c>
      <c r="F253" s="36">
        <f>a!F317</f>
        <v>574</v>
      </c>
      <c r="G253" s="36">
        <f>a!G317</f>
        <v>170</v>
      </c>
      <c r="H253" s="36">
        <f>a!H317</f>
        <v>169</v>
      </c>
      <c r="I253" s="36">
        <f>a!I317</f>
        <v>151</v>
      </c>
      <c r="J253" s="36">
        <f>a!J317</f>
        <v>173</v>
      </c>
      <c r="K253"/>
      <c r="L253" s="36">
        <f>a!K317</f>
        <v>2933</v>
      </c>
      <c r="M253" s="198"/>
    </row>
    <row r="254" spans="1:13" s="38" customFormat="1" ht="13.5" hidden="1" thickBot="1">
      <c r="A254" s="35" t="str">
        <f>a!A318</f>
        <v>Unknown</v>
      </c>
      <c r="B254" s="36">
        <f>a!B318</f>
        <v>26</v>
      </c>
      <c r="C254" s="36">
        <f>a!C318</f>
        <v>318</v>
      </c>
      <c r="D254" s="36">
        <f>a!D318</f>
        <v>54</v>
      </c>
      <c r="E254" s="36">
        <f>a!E318</f>
        <v>209</v>
      </c>
      <c r="F254" s="36">
        <f>a!F318</f>
        <v>255</v>
      </c>
      <c r="G254" s="36">
        <f>a!G318</f>
        <v>2</v>
      </c>
      <c r="H254" s="36">
        <f>a!H318</f>
        <v>98</v>
      </c>
      <c r="I254" s="36">
        <f>a!I318</f>
        <v>26</v>
      </c>
      <c r="J254" s="36">
        <f>a!J318</f>
        <v>123</v>
      </c>
      <c r="K254"/>
      <c r="L254" s="49">
        <f>a!K318</f>
        <v>1111</v>
      </c>
      <c r="M254" s="198"/>
    </row>
    <row r="255" spans="1:13" s="38" customFormat="1" ht="13.5" hidden="1" thickTop="1">
      <c r="A255" s="35" t="str">
        <f>a!A319</f>
        <v>Total</v>
      </c>
      <c r="B255" s="64">
        <f>a!B319</f>
        <v>62</v>
      </c>
      <c r="C255" s="64">
        <f>a!C319</f>
        <v>1657</v>
      </c>
      <c r="D255" s="64">
        <f>a!D319</f>
        <v>190</v>
      </c>
      <c r="E255" s="64">
        <f>a!E319</f>
        <v>2474</v>
      </c>
      <c r="F255" s="64">
        <f>a!F319</f>
        <v>1491</v>
      </c>
      <c r="G255" s="64">
        <f>a!G319</f>
        <v>486</v>
      </c>
      <c r="H255" s="64">
        <f>a!H319</f>
        <v>536</v>
      </c>
      <c r="I255" s="64">
        <f>a!I319</f>
        <v>395</v>
      </c>
      <c r="J255" s="64">
        <f>a!J319</f>
        <v>548</v>
      </c>
      <c r="K255"/>
      <c r="L255" s="50">
        <f>a!K319</f>
        <v>7839</v>
      </c>
      <c r="M255" s="198"/>
    </row>
    <row r="256" spans="1:12" s="38" customFormat="1" ht="12.75">
      <c r="A256" s="35"/>
      <c r="B256" s="21"/>
      <c r="C256" s="21"/>
      <c r="D256" s="21"/>
      <c r="E256" s="21"/>
      <c r="F256" s="21"/>
      <c r="G256" s="21"/>
      <c r="H256" s="21"/>
      <c r="I256" s="21"/>
      <c r="J256" s="21"/>
      <c r="K256"/>
      <c r="L256" s="21"/>
    </row>
    <row r="257" spans="1:12" s="38" customFormat="1" ht="12.75">
      <c r="A257" s="35"/>
      <c r="B257" s="21"/>
      <c r="C257" s="21"/>
      <c r="D257" s="21"/>
      <c r="E257" s="21"/>
      <c r="F257" s="21"/>
      <c r="G257" s="21"/>
      <c r="H257" s="21"/>
      <c r="I257" s="21"/>
      <c r="J257" s="21"/>
      <c r="K257" s="21"/>
      <c r="L257" s="21"/>
    </row>
    <row r="258" spans="1:12" s="38" customFormat="1" ht="24.75" customHeight="1">
      <c r="A258" s="53" t="str">
        <f>a!A320</f>
        <v>Repeat ECS Users Requesting and Receiving Products Other than Datapool (Orders/Subscriptions Only)</v>
      </c>
      <c r="B258" s="121"/>
      <c r="C258" s="121"/>
      <c r="D258" s="121"/>
      <c r="E258" s="121"/>
      <c r="F258" s="121"/>
      <c r="G258" s="121"/>
      <c r="H258" s="121"/>
      <c r="I258" s="121"/>
      <c r="J258" s="121"/>
      <c r="K258" s="121"/>
      <c r="L258" s="121"/>
    </row>
    <row r="259" spans="1:12" s="38" customFormat="1" ht="12.75">
      <c r="A259" s="35" t="str">
        <f>a!A$1</f>
        <v>TITLE</v>
      </c>
      <c r="B259" s="107" t="str">
        <f>a!B$1</f>
        <v>ASF</v>
      </c>
      <c r="C259" s="107" t="str">
        <f>a!C$1</f>
        <v>EDC</v>
      </c>
      <c r="D259" s="107" t="str">
        <f>a!D$1</f>
        <v>GHRC</v>
      </c>
      <c r="E259" s="107" t="str">
        <f>a!E$1</f>
        <v>GSFC</v>
      </c>
      <c r="F259" s="107" t="str">
        <f>a!F$1</f>
        <v>JPL</v>
      </c>
      <c r="G259" s="107" t="str">
        <f>a!G$1</f>
        <v>LARC</v>
      </c>
      <c r="H259" s="107" t="str">
        <f>a!H$1</f>
        <v>NSIDC</v>
      </c>
      <c r="I259" s="107" t="str">
        <f>a!I$1</f>
        <v>ORNL</v>
      </c>
      <c r="J259" s="107" t="str">
        <f>a!J$1</f>
        <v>SEDAC</v>
      </c>
      <c r="K259"/>
      <c r="L259" s="107" t="str">
        <f>a!K$1</f>
        <v>TOTAL</v>
      </c>
    </row>
    <row r="260" spans="1:12" s="38" customFormat="1" ht="12.75">
      <c r="A260" s="35" t="str">
        <f>a!A321</f>
        <v>US Government</v>
      </c>
      <c r="B260" s="112"/>
      <c r="C260" s="107">
        <f>a!C321</f>
        <v>318</v>
      </c>
      <c r="D260" s="112"/>
      <c r="E260" s="107">
        <f>a!E321</f>
        <v>350</v>
      </c>
      <c r="F260" s="112"/>
      <c r="G260" s="107">
        <f>a!G321</f>
        <v>106</v>
      </c>
      <c r="H260" s="107">
        <f>a!H321</f>
        <v>87</v>
      </c>
      <c r="I260" s="112"/>
      <c r="J260" s="112"/>
      <c r="K260"/>
      <c r="L260" s="36">
        <f>a!K321</f>
        <v>861</v>
      </c>
    </row>
    <row r="261" spans="1:12" s="38" customFormat="1" ht="12.75">
      <c r="A261" s="35" t="str">
        <f>a!A322</f>
        <v>Educational</v>
      </c>
      <c r="B261" s="112"/>
      <c r="C261" s="107">
        <f>a!C322</f>
        <v>754</v>
      </c>
      <c r="D261" s="112"/>
      <c r="E261" s="107">
        <f>a!E322</f>
        <v>561</v>
      </c>
      <c r="F261" s="112"/>
      <c r="G261" s="107">
        <f>a!G322</f>
        <v>73</v>
      </c>
      <c r="H261" s="107">
        <f>a!H322</f>
        <v>141</v>
      </c>
      <c r="I261" s="112"/>
      <c r="J261" s="112"/>
      <c r="K261"/>
      <c r="L261" s="36">
        <f>a!K322</f>
        <v>1529</v>
      </c>
    </row>
    <row r="262" spans="1:12" s="38" customFormat="1" ht="12.75">
      <c r="A262" s="35" t="str">
        <f>a!A323</f>
        <v>Commercial</v>
      </c>
      <c r="B262" s="112"/>
      <c r="C262" s="107">
        <f>a!C323</f>
        <v>1026</v>
      </c>
      <c r="D262" s="112"/>
      <c r="E262" s="107">
        <f>a!E323</f>
        <v>566</v>
      </c>
      <c r="F262" s="112"/>
      <c r="G262" s="107">
        <f>a!G323</f>
        <v>29</v>
      </c>
      <c r="H262" s="107">
        <f>a!H323</f>
        <v>83</v>
      </c>
      <c r="I262" s="112"/>
      <c r="J262" s="112"/>
      <c r="K262"/>
      <c r="L262" s="36">
        <f>a!K323</f>
        <v>1704</v>
      </c>
    </row>
    <row r="263" spans="1:12" s="38" customFormat="1" ht="12.75">
      <c r="A263" s="35" t="str">
        <f>a!A324</f>
        <v>Non-Profit</v>
      </c>
      <c r="B263" s="112"/>
      <c r="C263" s="107">
        <f>a!C324</f>
        <v>122</v>
      </c>
      <c r="D263" s="112"/>
      <c r="E263" s="107">
        <f>a!E324</f>
        <v>52</v>
      </c>
      <c r="F263" s="112"/>
      <c r="G263" s="107">
        <f>a!G324</f>
        <v>3</v>
      </c>
      <c r="H263" s="107">
        <f>a!H324</f>
        <v>43</v>
      </c>
      <c r="I263" s="112"/>
      <c r="J263" s="112"/>
      <c r="K263"/>
      <c r="L263" s="36">
        <f>a!K324</f>
        <v>220</v>
      </c>
    </row>
    <row r="264" spans="1:12" s="38" customFormat="1" ht="12.75">
      <c r="A264" s="35" t="str">
        <f>a!A325</f>
        <v>Other USA</v>
      </c>
      <c r="B264" s="112"/>
      <c r="C264" s="107">
        <f>a!C325</f>
        <v>21</v>
      </c>
      <c r="D264" s="112"/>
      <c r="E264" s="107">
        <f>a!E325</f>
        <v>13</v>
      </c>
      <c r="F264" s="112"/>
      <c r="G264" s="107">
        <f>a!G325</f>
        <v>0</v>
      </c>
      <c r="H264" s="107">
        <f>a!H325</f>
        <v>6</v>
      </c>
      <c r="I264" s="112"/>
      <c r="J264" s="112"/>
      <c r="K264"/>
      <c r="L264" s="36">
        <f>a!K325</f>
        <v>40</v>
      </c>
    </row>
    <row r="265" spans="1:12" s="38" customFormat="1" ht="12.75">
      <c r="A265" s="35" t="str">
        <f>a!A326</f>
        <v>Total USA</v>
      </c>
      <c r="B265" s="112"/>
      <c r="C265" s="107">
        <f>a!C326</f>
        <v>2241</v>
      </c>
      <c r="D265" s="112"/>
      <c r="E265" s="107">
        <f>a!E326</f>
        <v>1542</v>
      </c>
      <c r="F265" s="112"/>
      <c r="G265" s="107">
        <f>a!G326</f>
        <v>211</v>
      </c>
      <c r="H265" s="107">
        <f>a!H326</f>
        <v>360</v>
      </c>
      <c r="I265" s="112"/>
      <c r="J265" s="112"/>
      <c r="K265"/>
      <c r="L265" s="36">
        <f>a!K326</f>
        <v>4354</v>
      </c>
    </row>
    <row r="266" spans="1:12" s="38" customFormat="1" ht="12.75">
      <c r="A266" s="35" t="str">
        <f>a!A327</f>
        <v>Foreign</v>
      </c>
      <c r="B266" s="112"/>
      <c r="C266" s="107">
        <f>a!C327</f>
        <v>2118</v>
      </c>
      <c r="D266" s="112"/>
      <c r="E266" s="107">
        <f>a!E327</f>
        <v>1116</v>
      </c>
      <c r="F266" s="112"/>
      <c r="G266" s="107">
        <f>a!G327</f>
        <v>84</v>
      </c>
      <c r="H266" s="107">
        <f>a!H327</f>
        <v>192</v>
      </c>
      <c r="I266" s="112"/>
      <c r="J266" s="112"/>
      <c r="K266"/>
      <c r="L266" s="36">
        <f>a!K327</f>
        <v>3510</v>
      </c>
    </row>
    <row r="267" spans="1:12" s="38" customFormat="1" ht="13.5" thickBot="1">
      <c r="A267" s="35" t="str">
        <f>a!A328</f>
        <v>Unknown</v>
      </c>
      <c r="B267" s="125"/>
      <c r="C267" s="120">
        <f>a!C328</f>
        <v>8</v>
      </c>
      <c r="D267" s="125"/>
      <c r="E267" s="120">
        <f>a!E328</f>
        <v>3</v>
      </c>
      <c r="F267" s="125"/>
      <c r="G267" s="120">
        <f>a!G328</f>
        <v>0</v>
      </c>
      <c r="H267" s="120">
        <f>a!H328</f>
        <v>16</v>
      </c>
      <c r="I267" s="125"/>
      <c r="J267" s="125"/>
      <c r="K267"/>
      <c r="L267" s="49">
        <f>a!K328</f>
        <v>27</v>
      </c>
    </row>
    <row r="268" spans="1:12" s="38" customFormat="1" ht="13.5" thickTop="1">
      <c r="A268" s="35" t="str">
        <f>a!A329</f>
        <v>Total</v>
      </c>
      <c r="B268" s="126"/>
      <c r="C268" s="119">
        <f>a!C329</f>
        <v>4367</v>
      </c>
      <c r="D268" s="126"/>
      <c r="E268" s="119">
        <f>a!E329</f>
        <v>2661</v>
      </c>
      <c r="F268" s="126"/>
      <c r="G268" s="119">
        <f>a!G329</f>
        <v>295</v>
      </c>
      <c r="H268" s="119">
        <f>a!H329</f>
        <v>568</v>
      </c>
      <c r="I268" s="126"/>
      <c r="J268" s="126"/>
      <c r="K268"/>
      <c r="L268" s="50">
        <f>a!K329</f>
        <v>7891</v>
      </c>
    </row>
    <row r="269" spans="1:12" s="38" customFormat="1" ht="12.75">
      <c r="A269" s="35"/>
      <c r="B269" s="21"/>
      <c r="C269" s="21"/>
      <c r="D269" s="21"/>
      <c r="E269" s="21"/>
      <c r="F269" s="21"/>
      <c r="G269" s="21"/>
      <c r="H269" s="21"/>
      <c r="I269" s="21"/>
      <c r="J269" s="21"/>
      <c r="K269"/>
      <c r="L269" s="21"/>
    </row>
    <row r="270" spans="1:2" s="38" customFormat="1" ht="12.75">
      <c r="A270" s="35" t="str">
        <f>a!A344</f>
        <v>START</v>
      </c>
      <c r="B270" s="127">
        <f>a!A345</f>
        <v>38261</v>
      </c>
    </row>
    <row r="271" spans="1:2" s="38" customFormat="1" ht="12.75">
      <c r="A271" s="35" t="str">
        <f>a!A346</f>
        <v>STOP</v>
      </c>
      <c r="B271" s="127">
        <f>a!A347</f>
        <v>38625</v>
      </c>
    </row>
    <row r="272" s="38" customFormat="1" ht="12.75">
      <c r="A272" s="35"/>
    </row>
    <row r="273" s="38" customFormat="1" ht="12.75">
      <c r="A273"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51" max="255" man="1"/>
    <brk id="78" max="255" man="1"/>
    <brk id="107" max="255" man="1"/>
    <brk id="132" max="255" man="1"/>
    <brk id="169" max="255" man="1"/>
    <brk id="219" max="255" man="1"/>
  </rowBreaks>
</worksheet>
</file>

<file path=xl/worksheets/sheet7.xml><?xml version="1.0" encoding="utf-8"?>
<worksheet xmlns="http://schemas.openxmlformats.org/spreadsheetml/2006/main" xmlns:r="http://schemas.openxmlformats.org/officeDocument/2006/relationships">
  <sheetPr codeName="Sheet16"/>
  <dimension ref="C1:H101"/>
  <sheetViews>
    <sheetView workbookViewId="0" topLeftCell="A63">
      <selection activeCell="G100" sqref="G100"/>
    </sheetView>
  </sheetViews>
  <sheetFormatPr defaultColWidth="9.140625" defaultRowHeight="12.75"/>
  <cols>
    <col min="2" max="2" width="4.140625" style="0" hidden="1" customWidth="1"/>
    <col min="3" max="3" width="19.7109375" style="0" customWidth="1"/>
    <col min="4" max="4" width="11.140625" style="0" bestFit="1" customWidth="1"/>
    <col min="5" max="5" width="12.421875" style="0" customWidth="1"/>
    <col min="6" max="6" width="10.28125" style="0" bestFit="1" customWidth="1"/>
    <col min="7" max="8" width="12.8515625" style="0" bestFit="1" customWidth="1"/>
    <col min="9" max="9" width="10.140625" style="0" bestFit="1" customWidth="1"/>
  </cols>
  <sheetData>
    <row r="1" ht="12.75">
      <c r="E1" s="191" t="s">
        <v>760</v>
      </c>
    </row>
    <row r="2" ht="12.75">
      <c r="E2" s="143"/>
    </row>
    <row r="3" ht="12.75">
      <c r="E3" s="191" t="s">
        <v>437</v>
      </c>
    </row>
    <row r="5" ht="12.75">
      <c r="E5" s="191" t="s">
        <v>438</v>
      </c>
    </row>
    <row r="6" ht="12.75">
      <c r="E6" s="191" t="s">
        <v>439</v>
      </c>
    </row>
    <row r="8" spans="3:8" ht="12.75">
      <c r="C8" s="144" t="s">
        <v>450</v>
      </c>
      <c r="D8" s="144" t="s">
        <v>182</v>
      </c>
      <c r="E8" s="144" t="s">
        <v>184</v>
      </c>
      <c r="F8" s="144" t="s">
        <v>252</v>
      </c>
      <c r="G8" s="144" t="s">
        <v>188</v>
      </c>
      <c r="H8" s="144" t="s">
        <v>762</v>
      </c>
    </row>
    <row r="9" spans="3:8" ht="12.75">
      <c r="C9" s="145"/>
      <c r="D9" s="146">
        <v>63</v>
      </c>
      <c r="E9" s="147">
        <v>1114141</v>
      </c>
      <c r="F9" s="147">
        <v>9112</v>
      </c>
      <c r="G9" s="147">
        <v>3476</v>
      </c>
      <c r="H9" s="147">
        <v>1126792</v>
      </c>
    </row>
    <row r="10" spans="3:8" ht="12.75">
      <c r="C10" s="145" t="s">
        <v>440</v>
      </c>
      <c r="D10" s="146">
        <v>0</v>
      </c>
      <c r="E10" s="146">
        <v>0</v>
      </c>
      <c r="F10" s="147">
        <v>6655</v>
      </c>
      <c r="G10" s="146">
        <v>0</v>
      </c>
      <c r="H10" s="147">
        <v>6655</v>
      </c>
    </row>
    <row r="11" spans="3:8" ht="12.75">
      <c r="C11" s="145" t="s">
        <v>763</v>
      </c>
      <c r="D11" s="146">
        <v>0</v>
      </c>
      <c r="E11" s="147">
        <v>1981182</v>
      </c>
      <c r="F11" s="146">
        <v>0</v>
      </c>
      <c r="G11" s="146">
        <v>0</v>
      </c>
      <c r="H11" s="147">
        <v>1981182</v>
      </c>
    </row>
    <row r="12" spans="3:8" ht="12.75">
      <c r="C12" s="145" t="s">
        <v>92</v>
      </c>
      <c r="D12" s="146">
        <v>0</v>
      </c>
      <c r="E12" s="146">
        <v>0</v>
      </c>
      <c r="F12" s="146">
        <v>0</v>
      </c>
      <c r="G12" s="146">
        <v>45</v>
      </c>
      <c r="H12" s="146">
        <v>45</v>
      </c>
    </row>
    <row r="13" spans="3:8" ht="12.75">
      <c r="C13" s="145" t="s">
        <v>764</v>
      </c>
      <c r="D13" s="146">
        <v>0</v>
      </c>
      <c r="E13" s="147">
        <v>1178</v>
      </c>
      <c r="F13" s="146">
        <v>0</v>
      </c>
      <c r="G13" s="147">
        <v>83811</v>
      </c>
      <c r="H13" s="147">
        <v>84989</v>
      </c>
    </row>
    <row r="14" spans="3:8" ht="12.75">
      <c r="C14" s="145" t="s">
        <v>765</v>
      </c>
      <c r="D14" s="146">
        <v>0</v>
      </c>
      <c r="E14" s="147">
        <v>404850</v>
      </c>
      <c r="F14" s="146">
        <v>0</v>
      </c>
      <c r="G14" s="146">
        <v>0</v>
      </c>
      <c r="H14" s="147">
        <v>404850</v>
      </c>
    </row>
    <row r="15" spans="3:8" ht="12.75">
      <c r="C15" s="145" t="s">
        <v>766</v>
      </c>
      <c r="D15" s="147">
        <v>278914</v>
      </c>
      <c r="E15" s="147">
        <v>1209</v>
      </c>
      <c r="F15" s="146">
        <v>0</v>
      </c>
      <c r="G15" s="146">
        <v>549</v>
      </c>
      <c r="H15" s="147">
        <v>280672</v>
      </c>
    </row>
    <row r="16" spans="3:8" ht="12.75">
      <c r="C16" s="145" t="s">
        <v>767</v>
      </c>
      <c r="D16" s="146">
        <v>0</v>
      </c>
      <c r="E16" s="147">
        <v>31309</v>
      </c>
      <c r="F16" s="147">
        <v>5152</v>
      </c>
      <c r="G16" s="146">
        <v>0</v>
      </c>
      <c r="H16" s="147">
        <v>36461</v>
      </c>
    </row>
    <row r="17" spans="3:8" ht="12.75">
      <c r="C17" s="145" t="s">
        <v>768</v>
      </c>
      <c r="D17" s="146">
        <v>0</v>
      </c>
      <c r="E17" s="146">
        <v>0</v>
      </c>
      <c r="F17" s="146">
        <v>0</v>
      </c>
      <c r="G17" s="147">
        <v>60395</v>
      </c>
      <c r="H17" s="147">
        <v>60395</v>
      </c>
    </row>
    <row r="18" spans="3:8" ht="12.75">
      <c r="C18" s="145" t="s">
        <v>93</v>
      </c>
      <c r="D18" s="146">
        <v>0</v>
      </c>
      <c r="E18" s="147">
        <v>8991</v>
      </c>
      <c r="F18" s="146">
        <v>0</v>
      </c>
      <c r="G18" s="146">
        <v>0</v>
      </c>
      <c r="H18" s="147">
        <v>8991</v>
      </c>
    </row>
    <row r="19" spans="3:8" ht="12.75">
      <c r="C19" s="145" t="s">
        <v>769</v>
      </c>
      <c r="D19" s="146">
        <v>0</v>
      </c>
      <c r="E19" s="147">
        <v>4433</v>
      </c>
      <c r="F19" s="146">
        <v>0</v>
      </c>
      <c r="G19" s="146">
        <v>0</v>
      </c>
      <c r="H19" s="147">
        <v>4433</v>
      </c>
    </row>
    <row r="20" spans="3:8" ht="12.75">
      <c r="C20" s="145" t="s">
        <v>770</v>
      </c>
      <c r="D20" s="147">
        <v>15124</v>
      </c>
      <c r="E20" s="146">
        <v>0</v>
      </c>
      <c r="F20" s="147">
        <v>51578</v>
      </c>
      <c r="G20" s="146">
        <v>0</v>
      </c>
      <c r="H20" s="147">
        <v>66702</v>
      </c>
    </row>
    <row r="21" spans="3:8" ht="12.75">
      <c r="C21" s="145" t="s">
        <v>94</v>
      </c>
      <c r="D21" s="146">
        <v>0</v>
      </c>
      <c r="E21" s="147">
        <v>44413</v>
      </c>
      <c r="F21" s="146">
        <v>0</v>
      </c>
      <c r="G21" s="146">
        <v>0</v>
      </c>
      <c r="H21" s="147">
        <v>44413</v>
      </c>
    </row>
    <row r="22" spans="3:8" ht="12.75">
      <c r="C22" s="145" t="s">
        <v>441</v>
      </c>
      <c r="D22" s="147">
        <v>2926</v>
      </c>
      <c r="E22" s="147">
        <v>88195</v>
      </c>
      <c r="F22" s="147">
        <v>10777</v>
      </c>
      <c r="G22" s="146">
        <v>0</v>
      </c>
      <c r="H22" s="147">
        <v>101898</v>
      </c>
    </row>
    <row r="23" spans="3:8" ht="12.75">
      <c r="C23" s="145" t="s">
        <v>771</v>
      </c>
      <c r="D23" s="147">
        <v>1924189</v>
      </c>
      <c r="E23" s="147">
        <v>6125631</v>
      </c>
      <c r="F23" s="146">
        <v>0</v>
      </c>
      <c r="G23" s="147">
        <v>487268</v>
      </c>
      <c r="H23" s="147">
        <v>8537088</v>
      </c>
    </row>
    <row r="24" spans="3:8" ht="12.75">
      <c r="C24" s="145" t="s">
        <v>442</v>
      </c>
      <c r="D24" s="147">
        <v>1398627</v>
      </c>
      <c r="E24" s="147">
        <v>3048172</v>
      </c>
      <c r="F24" s="146">
        <v>0</v>
      </c>
      <c r="G24" s="147">
        <v>409418</v>
      </c>
      <c r="H24" s="147">
        <v>4856217</v>
      </c>
    </row>
    <row r="25" spans="3:8" ht="12.75">
      <c r="C25" s="145" t="s">
        <v>772</v>
      </c>
      <c r="D25" s="146">
        <v>0</v>
      </c>
      <c r="E25" s="146">
        <v>0</v>
      </c>
      <c r="F25" s="147">
        <v>18272</v>
      </c>
      <c r="G25" s="146">
        <v>0</v>
      </c>
      <c r="H25" s="147">
        <v>18272</v>
      </c>
    </row>
    <row r="26" spans="3:8" ht="12.75">
      <c r="C26" s="145" t="s">
        <v>443</v>
      </c>
      <c r="D26" s="146">
        <v>0</v>
      </c>
      <c r="E26" s="147">
        <v>3000</v>
      </c>
      <c r="F26" s="147">
        <v>1293</v>
      </c>
      <c r="G26" s="146">
        <v>0</v>
      </c>
      <c r="H26" s="147">
        <v>4293</v>
      </c>
    </row>
    <row r="27" spans="3:8" ht="12.75">
      <c r="C27" s="145" t="s">
        <v>95</v>
      </c>
      <c r="D27" s="146">
        <v>0</v>
      </c>
      <c r="E27" s="147">
        <v>94404</v>
      </c>
      <c r="F27" s="146">
        <v>0</v>
      </c>
      <c r="G27" s="146">
        <v>0</v>
      </c>
      <c r="H27" s="147">
        <v>94404</v>
      </c>
    </row>
    <row r="28" spans="3:8" ht="12.75">
      <c r="C28" s="145" t="s">
        <v>773</v>
      </c>
      <c r="D28" s="146">
        <v>0</v>
      </c>
      <c r="E28" s="147">
        <v>18717</v>
      </c>
      <c r="F28" s="146">
        <v>58</v>
      </c>
      <c r="G28" s="146">
        <v>0</v>
      </c>
      <c r="H28" s="147">
        <v>18775</v>
      </c>
    </row>
    <row r="29" spans="3:8" ht="12.75">
      <c r="C29" s="145" t="s">
        <v>96</v>
      </c>
      <c r="D29" s="146">
        <v>0</v>
      </c>
      <c r="E29" s="147">
        <v>188566</v>
      </c>
      <c r="F29" s="146">
        <v>0</v>
      </c>
      <c r="G29" s="146">
        <v>0</v>
      </c>
      <c r="H29" s="147">
        <v>188566</v>
      </c>
    </row>
    <row r="30" spans="3:8" ht="12.75">
      <c r="C30" s="145" t="s">
        <v>97</v>
      </c>
      <c r="D30" s="146">
        <v>0</v>
      </c>
      <c r="E30" s="147">
        <v>37418</v>
      </c>
      <c r="F30" s="146">
        <v>0</v>
      </c>
      <c r="G30" s="146">
        <v>0</v>
      </c>
      <c r="H30" s="147">
        <v>37418</v>
      </c>
    </row>
    <row r="31" spans="3:8" ht="25.5">
      <c r="C31" s="145" t="s">
        <v>444</v>
      </c>
      <c r="D31" s="146">
        <v>0</v>
      </c>
      <c r="E31" s="147">
        <v>21928</v>
      </c>
      <c r="F31" s="146">
        <v>0</v>
      </c>
      <c r="G31" s="146">
        <v>0</v>
      </c>
      <c r="H31" s="147">
        <v>21928</v>
      </c>
    </row>
    <row r="32" spans="3:8" ht="12.75">
      <c r="C32" s="145" t="s">
        <v>774</v>
      </c>
      <c r="D32" s="146">
        <v>0</v>
      </c>
      <c r="E32" s="146">
        <v>0</v>
      </c>
      <c r="F32" s="147">
        <v>43844</v>
      </c>
      <c r="G32" s="146">
        <v>0</v>
      </c>
      <c r="H32" s="147">
        <v>43844</v>
      </c>
    </row>
    <row r="33" spans="3:8" ht="12.75">
      <c r="C33" s="145" t="s">
        <v>445</v>
      </c>
      <c r="D33" s="146">
        <v>0</v>
      </c>
      <c r="E33" s="147">
        <v>2375</v>
      </c>
      <c r="F33" s="146">
        <v>0</v>
      </c>
      <c r="G33" s="146">
        <v>0</v>
      </c>
      <c r="H33" s="147">
        <v>2375</v>
      </c>
    </row>
    <row r="34" spans="3:8" ht="12.75">
      <c r="C34" s="145" t="s">
        <v>775</v>
      </c>
      <c r="D34" s="146">
        <v>0</v>
      </c>
      <c r="E34" s="147">
        <v>15998</v>
      </c>
      <c r="F34" s="147">
        <v>4402</v>
      </c>
      <c r="G34" s="146">
        <v>373</v>
      </c>
      <c r="H34" s="147">
        <v>20773</v>
      </c>
    </row>
    <row r="35" spans="3:8" ht="12.75">
      <c r="C35" s="145" t="s">
        <v>446</v>
      </c>
      <c r="D35" s="146">
        <v>0</v>
      </c>
      <c r="E35" s="147">
        <v>3563</v>
      </c>
      <c r="F35" s="147">
        <v>2588</v>
      </c>
      <c r="G35" s="147">
        <v>4048</v>
      </c>
      <c r="H35" s="147">
        <v>10199</v>
      </c>
    </row>
    <row r="36" spans="3:8" ht="12.75">
      <c r="C36" s="145" t="s">
        <v>776</v>
      </c>
      <c r="D36" s="147">
        <v>10764</v>
      </c>
      <c r="E36" s="147">
        <v>93925</v>
      </c>
      <c r="F36" s="147">
        <v>13026</v>
      </c>
      <c r="G36" s="147">
        <v>23283</v>
      </c>
      <c r="H36" s="147">
        <v>140998</v>
      </c>
    </row>
    <row r="37" spans="3:8" ht="12.75">
      <c r="C37" s="145" t="s">
        <v>777</v>
      </c>
      <c r="D37" s="146">
        <v>0</v>
      </c>
      <c r="E37" s="146">
        <v>0</v>
      </c>
      <c r="F37" s="147">
        <v>21832</v>
      </c>
      <c r="G37" s="146">
        <v>0</v>
      </c>
      <c r="H37" s="147">
        <v>21832</v>
      </c>
    </row>
    <row r="38" spans="3:8" ht="12.75">
      <c r="C38" s="145" t="s">
        <v>778</v>
      </c>
      <c r="D38" s="146">
        <v>0</v>
      </c>
      <c r="E38" s="146">
        <v>68</v>
      </c>
      <c r="F38" s="146">
        <v>0</v>
      </c>
      <c r="G38" s="146">
        <v>0</v>
      </c>
      <c r="H38" s="146">
        <v>68</v>
      </c>
    </row>
    <row r="39" spans="3:8" ht="12.75">
      <c r="C39" s="145" t="s">
        <v>98</v>
      </c>
      <c r="D39" s="146">
        <v>0</v>
      </c>
      <c r="E39" s="147">
        <v>112568</v>
      </c>
      <c r="F39" s="146">
        <v>0</v>
      </c>
      <c r="G39" s="146">
        <v>0</v>
      </c>
      <c r="H39" s="147">
        <v>112568</v>
      </c>
    </row>
    <row r="40" spans="3:8" ht="12.75">
      <c r="C40" s="145" t="s">
        <v>99</v>
      </c>
      <c r="D40" s="146">
        <v>0</v>
      </c>
      <c r="E40" s="146">
        <v>90</v>
      </c>
      <c r="F40" s="146">
        <v>0</v>
      </c>
      <c r="G40" s="146">
        <v>0</v>
      </c>
      <c r="H40" s="146">
        <v>90</v>
      </c>
    </row>
    <row r="41" spans="3:8" ht="12.75">
      <c r="C41" s="145" t="s">
        <v>447</v>
      </c>
      <c r="D41" s="146">
        <v>0</v>
      </c>
      <c r="E41" s="146">
        <v>475</v>
      </c>
      <c r="F41" s="146">
        <v>403</v>
      </c>
      <c r="G41" s="146">
        <v>0</v>
      </c>
      <c r="H41" s="146">
        <v>878</v>
      </c>
    </row>
    <row r="42" spans="3:8" ht="12.75">
      <c r="C42" s="145" t="s">
        <v>448</v>
      </c>
      <c r="D42" s="146">
        <v>472</v>
      </c>
      <c r="E42" s="146">
        <v>254</v>
      </c>
      <c r="F42" s="146">
        <v>178</v>
      </c>
      <c r="G42" s="146">
        <v>0</v>
      </c>
      <c r="H42" s="146">
        <v>904</v>
      </c>
    </row>
    <row r="43" spans="3:8" ht="12.75">
      <c r="C43" s="145" t="s">
        <v>100</v>
      </c>
      <c r="D43" s="146">
        <v>0</v>
      </c>
      <c r="E43" s="147">
        <v>74999</v>
      </c>
      <c r="F43" s="146">
        <v>0</v>
      </c>
      <c r="G43" s="146">
        <v>0</v>
      </c>
      <c r="H43" s="147">
        <v>74999</v>
      </c>
    </row>
    <row r="44" spans="3:8" ht="12.75">
      <c r="C44" s="148" t="s">
        <v>236</v>
      </c>
      <c r="D44" s="147">
        <v>3631079</v>
      </c>
      <c r="E44" s="147">
        <v>13522052</v>
      </c>
      <c r="F44" s="147">
        <v>189170</v>
      </c>
      <c r="G44" s="147">
        <v>1072666</v>
      </c>
      <c r="H44" s="147">
        <v>18414967</v>
      </c>
    </row>
    <row r="47" ht="12.75">
      <c r="E47" s="191" t="s">
        <v>779</v>
      </c>
    </row>
    <row r="48" ht="12.75">
      <c r="E48" s="143"/>
    </row>
    <row r="49" ht="12.75">
      <c r="E49" s="191" t="s">
        <v>437</v>
      </c>
    </row>
    <row r="51" ht="12.75">
      <c r="E51" s="191" t="s">
        <v>438</v>
      </c>
    </row>
    <row r="52" ht="12.75">
      <c r="E52" s="191" t="s">
        <v>439</v>
      </c>
    </row>
    <row r="54" spans="3:8" ht="12.75">
      <c r="C54" s="144" t="s">
        <v>761</v>
      </c>
      <c r="D54" s="144" t="s">
        <v>182</v>
      </c>
      <c r="E54" s="144" t="s">
        <v>184</v>
      </c>
      <c r="F54" s="144" t="s">
        <v>252</v>
      </c>
      <c r="G54" s="144" t="s">
        <v>188</v>
      </c>
      <c r="H54" s="144" t="s">
        <v>762</v>
      </c>
    </row>
    <row r="55" spans="3:8" ht="12.75">
      <c r="C55" s="145"/>
      <c r="D55" s="147">
        <v>9323</v>
      </c>
      <c r="E55" s="147">
        <v>1540900</v>
      </c>
      <c r="F55" s="147">
        <v>23894</v>
      </c>
      <c r="G55" s="147">
        <v>7040</v>
      </c>
      <c r="H55" s="147">
        <v>1581157</v>
      </c>
    </row>
    <row r="56" spans="3:8" ht="12.75">
      <c r="C56" s="145" t="s">
        <v>440</v>
      </c>
      <c r="D56" s="146">
        <v>0</v>
      </c>
      <c r="E56" s="146">
        <v>0</v>
      </c>
      <c r="F56" s="146">
        <v>191</v>
      </c>
      <c r="G56" s="146">
        <v>0</v>
      </c>
      <c r="H56" s="146">
        <v>191</v>
      </c>
    </row>
    <row r="57" spans="3:8" ht="12.75">
      <c r="C57" s="145" t="s">
        <v>763</v>
      </c>
      <c r="D57" s="146">
        <v>0</v>
      </c>
      <c r="E57" s="147">
        <v>35755939</v>
      </c>
      <c r="F57" s="146">
        <v>0</v>
      </c>
      <c r="G57" s="146">
        <v>0</v>
      </c>
      <c r="H57" s="147">
        <v>35755939</v>
      </c>
    </row>
    <row r="58" spans="3:8" ht="12.75">
      <c r="C58" s="145" t="s">
        <v>92</v>
      </c>
      <c r="D58" s="146">
        <v>0</v>
      </c>
      <c r="E58" s="146">
        <v>0</v>
      </c>
      <c r="F58" s="146">
        <v>0</v>
      </c>
      <c r="G58" s="146">
        <v>583</v>
      </c>
      <c r="H58" s="146">
        <v>583</v>
      </c>
    </row>
    <row r="59" spans="3:8" ht="12.75">
      <c r="C59" s="145" t="s">
        <v>764</v>
      </c>
      <c r="D59" s="146">
        <v>0</v>
      </c>
      <c r="E59" s="146">
        <v>105</v>
      </c>
      <c r="F59" s="146">
        <v>0</v>
      </c>
      <c r="G59" s="147">
        <v>2401613</v>
      </c>
      <c r="H59" s="147">
        <v>2401718</v>
      </c>
    </row>
    <row r="60" spans="3:8" ht="12.75">
      <c r="C60" s="145" t="s">
        <v>765</v>
      </c>
      <c r="D60" s="146">
        <v>0</v>
      </c>
      <c r="E60" s="147">
        <v>186282</v>
      </c>
      <c r="F60" s="146">
        <v>0</v>
      </c>
      <c r="G60" s="146">
        <v>0</v>
      </c>
      <c r="H60" s="147">
        <v>186282</v>
      </c>
    </row>
    <row r="61" spans="3:8" ht="12.75">
      <c r="C61" s="145" t="s">
        <v>766</v>
      </c>
      <c r="D61" s="147">
        <v>24592830</v>
      </c>
      <c r="E61" s="147">
        <v>100412</v>
      </c>
      <c r="F61" s="146">
        <v>0</v>
      </c>
      <c r="G61" s="146">
        <v>10</v>
      </c>
      <c r="H61" s="147">
        <v>24693253</v>
      </c>
    </row>
    <row r="62" spans="3:8" ht="12.75">
      <c r="C62" s="145" t="s">
        <v>767</v>
      </c>
      <c r="D62" s="146">
        <v>0</v>
      </c>
      <c r="E62" s="147">
        <v>202426</v>
      </c>
      <c r="F62" s="147">
        <v>23464</v>
      </c>
      <c r="G62" s="146">
        <v>0</v>
      </c>
      <c r="H62" s="147">
        <v>225889</v>
      </c>
    </row>
    <row r="63" spans="3:8" ht="12.75">
      <c r="C63" s="145" t="s">
        <v>768</v>
      </c>
      <c r="D63" s="146">
        <v>0</v>
      </c>
      <c r="E63" s="146">
        <v>0</v>
      </c>
      <c r="F63" s="146">
        <v>0</v>
      </c>
      <c r="G63" s="147">
        <v>4743807</v>
      </c>
      <c r="H63" s="147">
        <v>4743807</v>
      </c>
    </row>
    <row r="64" spans="3:8" ht="12.75">
      <c r="C64" s="145" t="s">
        <v>93</v>
      </c>
      <c r="D64" s="146">
        <v>0</v>
      </c>
      <c r="E64" s="147">
        <v>269144</v>
      </c>
      <c r="F64" s="146">
        <v>0</v>
      </c>
      <c r="G64" s="146">
        <v>0</v>
      </c>
      <c r="H64" s="147">
        <v>269144</v>
      </c>
    </row>
    <row r="65" spans="3:8" ht="12.75">
      <c r="C65" s="145" t="s">
        <v>769</v>
      </c>
      <c r="D65" s="146">
        <v>0</v>
      </c>
      <c r="E65" s="147">
        <v>15156</v>
      </c>
      <c r="F65" s="146">
        <v>0</v>
      </c>
      <c r="G65" s="146">
        <v>0</v>
      </c>
      <c r="H65" s="147">
        <v>15156</v>
      </c>
    </row>
    <row r="66" spans="3:8" ht="12.75">
      <c r="C66" s="145" t="s">
        <v>770</v>
      </c>
      <c r="D66" s="147">
        <v>447326</v>
      </c>
      <c r="E66" s="146">
        <v>0</v>
      </c>
      <c r="F66" s="147">
        <v>13650647</v>
      </c>
      <c r="G66" s="146">
        <v>0</v>
      </c>
      <c r="H66" s="147">
        <v>14097973</v>
      </c>
    </row>
    <row r="67" spans="3:8" ht="12.75">
      <c r="C67" s="145" t="s">
        <v>94</v>
      </c>
      <c r="D67" s="146">
        <v>0</v>
      </c>
      <c r="E67" s="147">
        <v>2351346</v>
      </c>
      <c r="F67" s="146">
        <v>0</v>
      </c>
      <c r="G67" s="146">
        <v>0</v>
      </c>
      <c r="H67" s="147">
        <v>2351346</v>
      </c>
    </row>
    <row r="68" spans="3:8" ht="12.75">
      <c r="C68" s="145" t="s">
        <v>441</v>
      </c>
      <c r="D68" s="147">
        <v>136840</v>
      </c>
      <c r="E68" s="147">
        <v>11870864</v>
      </c>
      <c r="F68" s="147">
        <v>711979</v>
      </c>
      <c r="G68" s="146">
        <v>0</v>
      </c>
      <c r="H68" s="147">
        <v>12719683</v>
      </c>
    </row>
    <row r="69" spans="3:8" ht="12.75">
      <c r="C69" s="145" t="s">
        <v>771</v>
      </c>
      <c r="D69" s="147">
        <v>137149486</v>
      </c>
      <c r="E69" s="147">
        <v>446580101</v>
      </c>
      <c r="F69" s="146">
        <v>0</v>
      </c>
      <c r="G69" s="147">
        <v>6864350</v>
      </c>
      <c r="H69" s="147">
        <v>590593937</v>
      </c>
    </row>
    <row r="70" spans="3:8" ht="12.75">
      <c r="C70" s="145" t="s">
        <v>442</v>
      </c>
      <c r="D70" s="147">
        <v>114818935</v>
      </c>
      <c r="E70" s="147">
        <v>246317624</v>
      </c>
      <c r="F70" s="146">
        <v>0</v>
      </c>
      <c r="G70" s="147">
        <v>5947960</v>
      </c>
      <c r="H70" s="147">
        <v>367084519</v>
      </c>
    </row>
    <row r="71" spans="3:8" ht="12.75">
      <c r="C71" s="145" t="s">
        <v>772</v>
      </c>
      <c r="D71" s="146">
        <v>0</v>
      </c>
      <c r="E71" s="146">
        <v>0</v>
      </c>
      <c r="F71" s="147">
        <v>290170</v>
      </c>
      <c r="G71" s="146">
        <v>0</v>
      </c>
      <c r="H71" s="147">
        <v>290170</v>
      </c>
    </row>
    <row r="72" spans="3:8" ht="12.75">
      <c r="C72" s="145" t="s">
        <v>443</v>
      </c>
      <c r="D72" s="146">
        <v>0</v>
      </c>
      <c r="E72" s="147">
        <v>40927</v>
      </c>
      <c r="F72" s="147">
        <v>32411</v>
      </c>
      <c r="G72" s="146">
        <v>0</v>
      </c>
      <c r="H72" s="147">
        <v>73339</v>
      </c>
    </row>
    <row r="73" spans="3:8" ht="12.75">
      <c r="C73" s="145" t="s">
        <v>95</v>
      </c>
      <c r="D73" s="146">
        <v>0</v>
      </c>
      <c r="E73" s="147">
        <v>12793186</v>
      </c>
      <c r="F73" s="146">
        <v>0</v>
      </c>
      <c r="G73" s="146">
        <v>0</v>
      </c>
      <c r="H73" s="147">
        <v>12793186</v>
      </c>
    </row>
    <row r="74" spans="3:8" ht="12.75">
      <c r="C74" s="145" t="s">
        <v>773</v>
      </c>
      <c r="D74" s="146">
        <v>0</v>
      </c>
      <c r="E74" s="147">
        <v>170083</v>
      </c>
      <c r="F74" s="147">
        <v>1524</v>
      </c>
      <c r="G74" s="146">
        <v>0</v>
      </c>
      <c r="H74" s="147">
        <v>171607</v>
      </c>
    </row>
    <row r="75" spans="3:8" ht="12.75">
      <c r="C75" s="145" t="s">
        <v>96</v>
      </c>
      <c r="D75" s="146">
        <v>0</v>
      </c>
      <c r="E75" s="147">
        <v>5437971</v>
      </c>
      <c r="F75" s="146">
        <v>0</v>
      </c>
      <c r="G75" s="146">
        <v>0</v>
      </c>
      <c r="H75" s="147">
        <v>5437971</v>
      </c>
    </row>
    <row r="76" spans="3:8" ht="12.75">
      <c r="C76" s="145" t="s">
        <v>97</v>
      </c>
      <c r="D76" s="146">
        <v>0</v>
      </c>
      <c r="E76" s="147">
        <v>307496</v>
      </c>
      <c r="F76" s="146">
        <v>0</v>
      </c>
      <c r="G76" s="146">
        <v>0</v>
      </c>
      <c r="H76" s="147">
        <v>307496</v>
      </c>
    </row>
    <row r="77" spans="3:8" ht="25.5">
      <c r="C77" s="145" t="s">
        <v>444</v>
      </c>
      <c r="D77" s="146">
        <v>0</v>
      </c>
      <c r="E77" s="147">
        <v>6575</v>
      </c>
      <c r="F77" s="146">
        <v>0</v>
      </c>
      <c r="G77" s="146">
        <v>0</v>
      </c>
      <c r="H77" s="147">
        <v>6575</v>
      </c>
    </row>
    <row r="78" spans="3:8" ht="12.75">
      <c r="C78" s="145" t="s">
        <v>774</v>
      </c>
      <c r="D78" s="146">
        <v>0</v>
      </c>
      <c r="E78" s="146">
        <v>0</v>
      </c>
      <c r="F78" s="147">
        <v>31965</v>
      </c>
      <c r="G78" s="146">
        <v>0</v>
      </c>
      <c r="H78" s="147">
        <v>31965</v>
      </c>
    </row>
    <row r="79" spans="3:8" ht="12.75">
      <c r="C79" s="145" t="s">
        <v>445</v>
      </c>
      <c r="D79" s="146">
        <v>0</v>
      </c>
      <c r="E79" s="147">
        <v>48050</v>
      </c>
      <c r="F79" s="146">
        <v>0</v>
      </c>
      <c r="G79" s="146">
        <v>0</v>
      </c>
      <c r="H79" s="147">
        <v>48050</v>
      </c>
    </row>
    <row r="80" spans="3:8" ht="12.75">
      <c r="C80" s="145" t="s">
        <v>775</v>
      </c>
      <c r="D80" s="146">
        <v>0</v>
      </c>
      <c r="E80" s="147">
        <v>83412</v>
      </c>
      <c r="F80" s="147">
        <v>1889</v>
      </c>
      <c r="G80" s="147">
        <v>3447</v>
      </c>
      <c r="H80" s="147">
        <v>88748</v>
      </c>
    </row>
    <row r="81" spans="3:8" ht="12.75">
      <c r="C81" s="145" t="s">
        <v>446</v>
      </c>
      <c r="D81" s="146">
        <v>0</v>
      </c>
      <c r="E81" s="147">
        <v>6927</v>
      </c>
      <c r="F81" s="147">
        <v>4921</v>
      </c>
      <c r="G81" s="147">
        <v>8893</v>
      </c>
      <c r="H81" s="147">
        <v>20741</v>
      </c>
    </row>
    <row r="82" spans="3:8" ht="12.75">
      <c r="C82" s="145" t="s">
        <v>776</v>
      </c>
      <c r="D82" s="147">
        <v>38845</v>
      </c>
      <c r="E82" s="147">
        <v>260131</v>
      </c>
      <c r="F82" s="147">
        <v>21864</v>
      </c>
      <c r="G82" s="147">
        <v>29429</v>
      </c>
      <c r="H82" s="147">
        <v>350269</v>
      </c>
    </row>
    <row r="83" spans="3:8" ht="12.75">
      <c r="C83" s="145" t="s">
        <v>777</v>
      </c>
      <c r="D83" s="146">
        <v>0</v>
      </c>
      <c r="E83" s="146">
        <v>0</v>
      </c>
      <c r="F83" s="147">
        <v>6542750</v>
      </c>
      <c r="G83" s="146">
        <v>0</v>
      </c>
      <c r="H83" s="147">
        <v>6542750</v>
      </c>
    </row>
    <row r="84" spans="3:8" ht="12.75">
      <c r="C84" s="145" t="s">
        <v>778</v>
      </c>
      <c r="D84" s="146">
        <v>0</v>
      </c>
      <c r="E84" s="146">
        <v>12</v>
      </c>
      <c r="F84" s="146">
        <v>0</v>
      </c>
      <c r="G84" s="146">
        <v>0</v>
      </c>
      <c r="H84" s="146">
        <v>12</v>
      </c>
    </row>
    <row r="85" spans="3:8" ht="12.75">
      <c r="C85" s="145" t="s">
        <v>98</v>
      </c>
      <c r="D85" s="146">
        <v>0</v>
      </c>
      <c r="E85" s="147">
        <v>1061675</v>
      </c>
      <c r="F85" s="146">
        <v>0</v>
      </c>
      <c r="G85" s="146">
        <v>0</v>
      </c>
      <c r="H85" s="147">
        <v>1061675</v>
      </c>
    </row>
    <row r="86" spans="3:8" ht="12.75">
      <c r="C86" s="145" t="s">
        <v>99</v>
      </c>
      <c r="D86" s="146">
        <v>0</v>
      </c>
      <c r="E86" s="146">
        <v>398</v>
      </c>
      <c r="F86" s="146">
        <v>0</v>
      </c>
      <c r="G86" s="146">
        <v>0</v>
      </c>
      <c r="H86" s="146">
        <v>398</v>
      </c>
    </row>
    <row r="87" spans="3:8" ht="12.75">
      <c r="C87" s="145" t="s">
        <v>447</v>
      </c>
      <c r="D87" s="146">
        <v>0</v>
      </c>
      <c r="E87" s="146">
        <v>74</v>
      </c>
      <c r="F87" s="146">
        <v>69</v>
      </c>
      <c r="G87" s="146">
        <v>0</v>
      </c>
      <c r="H87" s="146">
        <v>143</v>
      </c>
    </row>
    <row r="88" spans="3:8" ht="12.75">
      <c r="C88" s="145" t="s">
        <v>448</v>
      </c>
      <c r="D88" s="146">
        <v>101</v>
      </c>
      <c r="E88" s="146">
        <v>24</v>
      </c>
      <c r="F88" s="146">
        <v>19</v>
      </c>
      <c r="G88" s="146">
        <v>0</v>
      </c>
      <c r="H88" s="146">
        <v>144</v>
      </c>
    </row>
    <row r="89" spans="3:8" ht="12.75">
      <c r="C89" s="145" t="s">
        <v>100</v>
      </c>
      <c r="D89" s="146">
        <v>0</v>
      </c>
      <c r="E89" s="147">
        <v>4476311</v>
      </c>
      <c r="F89" s="146">
        <v>0</v>
      </c>
      <c r="G89" s="146">
        <v>0</v>
      </c>
      <c r="H89" s="147">
        <v>4476311</v>
      </c>
    </row>
    <row r="90" spans="3:8" ht="12.75">
      <c r="C90" s="148" t="s">
        <v>236</v>
      </c>
      <c r="D90" s="147">
        <v>277193686</v>
      </c>
      <c r="E90" s="147">
        <v>769883551</v>
      </c>
      <c r="F90" s="147">
        <v>21337757</v>
      </c>
      <c r="G90" s="147">
        <v>20007132</v>
      </c>
      <c r="H90" s="147">
        <v>1088422127</v>
      </c>
    </row>
    <row r="92" ht="12.75">
      <c r="E92" s="149" t="s">
        <v>449</v>
      </c>
    </row>
    <row r="101" ht="12.75">
      <c r="E101" s="149"/>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B1:G139"/>
  <sheetViews>
    <sheetView workbookViewId="0" topLeftCell="A132">
      <selection activeCell="D140" sqref="D140:D141"/>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1" t="s">
        <v>780</v>
      </c>
    </row>
    <row r="2" ht="12.75">
      <c r="D2" s="143"/>
    </row>
    <row r="3" ht="12.75">
      <c r="D3" s="191" t="s">
        <v>437</v>
      </c>
    </row>
    <row r="5" ht="12.75">
      <c r="D5" s="191" t="s">
        <v>438</v>
      </c>
    </row>
    <row r="6" ht="12.75">
      <c r="D6" s="191" t="s">
        <v>439</v>
      </c>
    </row>
    <row r="8" spans="2:7" ht="12.75">
      <c r="B8" s="144" t="s">
        <v>761</v>
      </c>
      <c r="C8" s="144" t="s">
        <v>182</v>
      </c>
      <c r="D8" s="144" t="s">
        <v>184</v>
      </c>
      <c r="E8" s="144" t="s">
        <v>252</v>
      </c>
      <c r="F8" s="144" t="s">
        <v>188</v>
      </c>
      <c r="G8" s="144" t="s">
        <v>762</v>
      </c>
    </row>
    <row r="9" spans="2:7" ht="12.75">
      <c r="B9" s="145"/>
      <c r="C9" s="146">
        <v>0</v>
      </c>
      <c r="D9" s="146">
        <v>854</v>
      </c>
      <c r="E9" s="146">
        <v>34</v>
      </c>
      <c r="F9" s="146">
        <v>28</v>
      </c>
      <c r="G9" s="146">
        <v>916</v>
      </c>
    </row>
    <row r="10" spans="2:7" ht="12.75">
      <c r="B10" s="145" t="s">
        <v>451</v>
      </c>
      <c r="C10" s="146">
        <v>0</v>
      </c>
      <c r="D10" s="146">
        <v>0</v>
      </c>
      <c r="E10" s="147">
        <v>5077</v>
      </c>
      <c r="F10" s="146">
        <v>0</v>
      </c>
      <c r="G10" s="147">
        <v>5077</v>
      </c>
    </row>
    <row r="11" spans="2:7" ht="12.75">
      <c r="B11" s="145" t="s">
        <v>781</v>
      </c>
      <c r="C11" s="146">
        <v>0</v>
      </c>
      <c r="D11" s="147">
        <v>1856017</v>
      </c>
      <c r="E11" s="146">
        <v>0</v>
      </c>
      <c r="F11" s="146">
        <v>0</v>
      </c>
      <c r="G11" s="147">
        <v>1856017</v>
      </c>
    </row>
    <row r="12" spans="2:7" ht="12.75">
      <c r="B12" s="145" t="s">
        <v>452</v>
      </c>
      <c r="C12" s="146">
        <v>0</v>
      </c>
      <c r="D12" s="146">
        <v>0</v>
      </c>
      <c r="E12" s="146">
        <v>0</v>
      </c>
      <c r="F12" s="146">
        <v>0</v>
      </c>
      <c r="G12" s="146">
        <v>0</v>
      </c>
    </row>
    <row r="13" spans="2:7" ht="12.75">
      <c r="B13" s="145" t="s">
        <v>101</v>
      </c>
      <c r="C13" s="146">
        <v>0</v>
      </c>
      <c r="D13" s="146">
        <v>0</v>
      </c>
      <c r="E13" s="146">
        <v>0</v>
      </c>
      <c r="F13" s="146">
        <v>45</v>
      </c>
      <c r="G13" s="146">
        <v>45</v>
      </c>
    </row>
    <row r="14" spans="2:7" ht="12.75">
      <c r="B14" s="145" t="s">
        <v>782</v>
      </c>
      <c r="C14" s="146">
        <v>0</v>
      </c>
      <c r="D14" s="147">
        <v>1178</v>
      </c>
      <c r="E14" s="146">
        <v>0</v>
      </c>
      <c r="F14" s="147">
        <v>82357</v>
      </c>
      <c r="G14" s="147">
        <v>83535</v>
      </c>
    </row>
    <row r="15" spans="2:7" ht="12.75">
      <c r="B15" s="145" t="s">
        <v>783</v>
      </c>
      <c r="C15" s="146">
        <v>0</v>
      </c>
      <c r="D15" s="147">
        <v>365099</v>
      </c>
      <c r="E15" s="146">
        <v>0</v>
      </c>
      <c r="F15" s="146">
        <v>0</v>
      </c>
      <c r="G15" s="147">
        <v>365099</v>
      </c>
    </row>
    <row r="16" spans="2:7" ht="12.75">
      <c r="B16" s="145" t="s">
        <v>453</v>
      </c>
      <c r="C16" s="146">
        <v>0</v>
      </c>
      <c r="D16" s="146">
        <v>0</v>
      </c>
      <c r="E16" s="146">
        <v>0</v>
      </c>
      <c r="F16" s="146">
        <v>0</v>
      </c>
      <c r="G16" s="146">
        <v>0</v>
      </c>
    </row>
    <row r="17" spans="2:7" ht="12.75">
      <c r="B17" s="145" t="s">
        <v>454</v>
      </c>
      <c r="C17" s="146">
        <v>0</v>
      </c>
      <c r="D17" s="146">
        <v>0</v>
      </c>
      <c r="E17" s="146">
        <v>0</v>
      </c>
      <c r="F17" s="146">
        <v>0</v>
      </c>
      <c r="G17" s="146">
        <v>0</v>
      </c>
    </row>
    <row r="18" spans="2:7" ht="12.75">
      <c r="B18" s="145" t="s">
        <v>784</v>
      </c>
      <c r="C18" s="147">
        <v>367608</v>
      </c>
      <c r="D18" s="146">
        <v>0</v>
      </c>
      <c r="E18" s="146">
        <v>0</v>
      </c>
      <c r="F18" s="146">
        <v>549</v>
      </c>
      <c r="G18" s="147">
        <v>368157</v>
      </c>
    </row>
    <row r="19" spans="2:7" ht="12.75">
      <c r="B19" s="145" t="s">
        <v>785</v>
      </c>
      <c r="C19" s="146">
        <v>0</v>
      </c>
      <c r="D19" s="146">
        <v>0</v>
      </c>
      <c r="E19" s="146">
        <v>0</v>
      </c>
      <c r="F19" s="146">
        <v>0</v>
      </c>
      <c r="G19" s="146">
        <v>0</v>
      </c>
    </row>
    <row r="20" spans="2:7" ht="12.75">
      <c r="B20" s="145" t="s">
        <v>102</v>
      </c>
      <c r="C20" s="146">
        <v>0</v>
      </c>
      <c r="D20" s="146">
        <v>0</v>
      </c>
      <c r="E20" s="146">
        <v>0</v>
      </c>
      <c r="F20" s="146">
        <v>0</v>
      </c>
      <c r="G20" s="146">
        <v>0</v>
      </c>
    </row>
    <row r="21" spans="2:7" ht="12.75">
      <c r="B21" s="145" t="s">
        <v>786</v>
      </c>
      <c r="C21" s="146">
        <v>0</v>
      </c>
      <c r="D21" s="147">
        <v>30676</v>
      </c>
      <c r="E21" s="147">
        <v>9229</v>
      </c>
      <c r="F21" s="146">
        <v>0</v>
      </c>
      <c r="G21" s="147">
        <v>39905</v>
      </c>
    </row>
    <row r="22" spans="2:7" ht="12.75">
      <c r="B22" s="145" t="s">
        <v>787</v>
      </c>
      <c r="C22" s="146">
        <v>0</v>
      </c>
      <c r="D22" s="146">
        <v>0</v>
      </c>
      <c r="E22" s="146">
        <v>0</v>
      </c>
      <c r="F22" s="147">
        <v>59944</v>
      </c>
      <c r="G22" s="147">
        <v>59944</v>
      </c>
    </row>
    <row r="23" spans="2:7" ht="12.75">
      <c r="B23" s="145" t="s">
        <v>103</v>
      </c>
      <c r="C23" s="146">
        <v>0</v>
      </c>
      <c r="D23" s="146">
        <v>14</v>
      </c>
      <c r="E23" s="146">
        <v>0</v>
      </c>
      <c r="F23" s="146">
        <v>0</v>
      </c>
      <c r="G23" s="146">
        <v>14</v>
      </c>
    </row>
    <row r="24" spans="2:7" ht="12.75">
      <c r="B24" s="145" t="s">
        <v>104</v>
      </c>
      <c r="C24" s="146">
        <v>0</v>
      </c>
      <c r="D24" s="147">
        <v>8868</v>
      </c>
      <c r="E24" s="146">
        <v>0</v>
      </c>
      <c r="F24" s="146">
        <v>0</v>
      </c>
      <c r="G24" s="147">
        <v>8868</v>
      </c>
    </row>
    <row r="25" spans="2:7" ht="12.75">
      <c r="B25" s="145" t="s">
        <v>788</v>
      </c>
      <c r="C25" s="146">
        <v>0</v>
      </c>
      <c r="D25" s="147">
        <v>4428</v>
      </c>
      <c r="E25" s="146">
        <v>0</v>
      </c>
      <c r="F25" s="146">
        <v>0</v>
      </c>
      <c r="G25" s="147">
        <v>4428</v>
      </c>
    </row>
    <row r="26" spans="2:7" ht="12.75">
      <c r="B26" s="145" t="s">
        <v>455</v>
      </c>
      <c r="C26" s="146">
        <v>0</v>
      </c>
      <c r="D26" s="146">
        <v>0</v>
      </c>
      <c r="E26" s="146">
        <v>0</v>
      </c>
      <c r="F26" s="146">
        <v>0</v>
      </c>
      <c r="G26" s="146">
        <v>0</v>
      </c>
    </row>
    <row r="27" spans="2:7" ht="12.75">
      <c r="B27" s="145" t="s">
        <v>789</v>
      </c>
      <c r="C27" s="147">
        <v>15131</v>
      </c>
      <c r="D27" s="146">
        <v>0</v>
      </c>
      <c r="E27" s="147">
        <v>2352296</v>
      </c>
      <c r="F27" s="146">
        <v>0</v>
      </c>
      <c r="G27" s="147">
        <v>2367427</v>
      </c>
    </row>
    <row r="28" spans="2:7" ht="12.75">
      <c r="B28" s="145" t="s">
        <v>105</v>
      </c>
      <c r="C28" s="146">
        <v>0</v>
      </c>
      <c r="D28" s="147">
        <v>43800</v>
      </c>
      <c r="E28" s="146">
        <v>0</v>
      </c>
      <c r="F28" s="146">
        <v>0</v>
      </c>
      <c r="G28" s="147">
        <v>43800</v>
      </c>
    </row>
    <row r="29" spans="2:7" ht="12.75">
      <c r="B29" s="145" t="s">
        <v>456</v>
      </c>
      <c r="C29" s="147">
        <v>2933</v>
      </c>
      <c r="D29" s="147">
        <v>95894</v>
      </c>
      <c r="E29" s="147">
        <v>10777</v>
      </c>
      <c r="F29" s="146">
        <v>0</v>
      </c>
      <c r="G29" s="147">
        <v>109604</v>
      </c>
    </row>
    <row r="30" spans="2:7" ht="12.75">
      <c r="B30" s="145" t="s">
        <v>790</v>
      </c>
      <c r="C30" s="147">
        <v>1619340</v>
      </c>
      <c r="D30" s="147">
        <v>4558031</v>
      </c>
      <c r="E30" s="146">
        <v>0</v>
      </c>
      <c r="F30" s="147">
        <v>431530</v>
      </c>
      <c r="G30" s="147">
        <v>6608901</v>
      </c>
    </row>
    <row r="31" spans="2:7" ht="12.75">
      <c r="B31" s="145" t="s">
        <v>457</v>
      </c>
      <c r="C31" s="147">
        <v>1341684</v>
      </c>
      <c r="D31" s="147">
        <v>2833427</v>
      </c>
      <c r="E31" s="146">
        <v>0</v>
      </c>
      <c r="F31" s="147">
        <v>398546</v>
      </c>
      <c r="G31" s="147">
        <v>4573657</v>
      </c>
    </row>
    <row r="32" spans="2:7" ht="12.75">
      <c r="B32" s="145" t="s">
        <v>458</v>
      </c>
      <c r="C32" s="146">
        <v>0</v>
      </c>
      <c r="D32" s="146">
        <v>0</v>
      </c>
      <c r="E32" s="146">
        <v>0</v>
      </c>
      <c r="F32" s="146">
        <v>0</v>
      </c>
      <c r="G32" s="146">
        <v>0</v>
      </c>
    </row>
    <row r="33" spans="2:7" ht="12.75">
      <c r="B33" s="145" t="s">
        <v>791</v>
      </c>
      <c r="C33" s="146">
        <v>0</v>
      </c>
      <c r="D33" s="146">
        <v>0</v>
      </c>
      <c r="E33" s="147">
        <v>18487</v>
      </c>
      <c r="F33" s="146">
        <v>0</v>
      </c>
      <c r="G33" s="147">
        <v>18487</v>
      </c>
    </row>
    <row r="34" spans="2:7" ht="12.75">
      <c r="B34" s="145" t="s">
        <v>459</v>
      </c>
      <c r="C34" s="146">
        <v>0</v>
      </c>
      <c r="D34" s="146">
        <v>0</v>
      </c>
      <c r="E34" s="146">
        <v>0</v>
      </c>
      <c r="F34" s="146">
        <v>0</v>
      </c>
      <c r="G34" s="146">
        <v>0</v>
      </c>
    </row>
    <row r="35" spans="2:7" ht="12.75">
      <c r="B35" s="145" t="s">
        <v>792</v>
      </c>
      <c r="C35" s="146">
        <v>180</v>
      </c>
      <c r="D35" s="147">
        <v>2991</v>
      </c>
      <c r="E35" s="147">
        <v>1293</v>
      </c>
      <c r="F35" s="146">
        <v>0</v>
      </c>
      <c r="G35" s="147">
        <v>4464</v>
      </c>
    </row>
    <row r="36" spans="2:7" ht="12.75">
      <c r="B36" s="145" t="s">
        <v>460</v>
      </c>
      <c r="C36" s="146">
        <v>0</v>
      </c>
      <c r="D36" s="146">
        <v>0</v>
      </c>
      <c r="E36" s="146">
        <v>0</v>
      </c>
      <c r="F36" s="146">
        <v>0</v>
      </c>
      <c r="G36" s="146">
        <v>0</v>
      </c>
    </row>
    <row r="37" spans="2:7" ht="12.75">
      <c r="B37" s="145" t="s">
        <v>106</v>
      </c>
      <c r="C37" s="146">
        <v>0</v>
      </c>
      <c r="D37" s="147">
        <v>80037</v>
      </c>
      <c r="E37" s="146">
        <v>0</v>
      </c>
      <c r="F37" s="146">
        <v>0</v>
      </c>
      <c r="G37" s="147">
        <v>80037</v>
      </c>
    </row>
    <row r="38" spans="2:7" ht="12.75">
      <c r="B38" s="145" t="s">
        <v>461</v>
      </c>
      <c r="C38" s="146">
        <v>0</v>
      </c>
      <c r="D38" s="146">
        <v>0</v>
      </c>
      <c r="E38" s="146">
        <v>0</v>
      </c>
      <c r="F38" s="146">
        <v>0</v>
      </c>
      <c r="G38" s="146">
        <v>0</v>
      </c>
    </row>
    <row r="39" spans="2:7" ht="12.75">
      <c r="B39" s="145" t="s">
        <v>773</v>
      </c>
      <c r="C39" s="146">
        <v>0</v>
      </c>
      <c r="D39" s="147">
        <v>17054</v>
      </c>
      <c r="E39" s="146">
        <v>0</v>
      </c>
      <c r="F39" s="146">
        <v>0</v>
      </c>
      <c r="G39" s="147">
        <v>17054</v>
      </c>
    </row>
    <row r="40" spans="2:7" ht="12.75">
      <c r="B40" s="145" t="s">
        <v>462</v>
      </c>
      <c r="C40" s="146">
        <v>0</v>
      </c>
      <c r="D40" s="146">
        <v>0</v>
      </c>
      <c r="E40" s="146">
        <v>0</v>
      </c>
      <c r="F40" s="146">
        <v>0</v>
      </c>
      <c r="G40" s="146">
        <v>0</v>
      </c>
    </row>
    <row r="41" spans="2:7" ht="12.75">
      <c r="B41" s="145" t="s">
        <v>107</v>
      </c>
      <c r="C41" s="146">
        <v>0</v>
      </c>
      <c r="D41" s="147">
        <v>187869</v>
      </c>
      <c r="E41" s="146">
        <v>0</v>
      </c>
      <c r="F41" s="146">
        <v>0</v>
      </c>
      <c r="G41" s="147">
        <v>187869</v>
      </c>
    </row>
    <row r="42" spans="2:7" ht="12.75">
      <c r="B42" s="145" t="s">
        <v>109</v>
      </c>
      <c r="C42" s="146">
        <v>0</v>
      </c>
      <c r="D42" s="147">
        <v>37296</v>
      </c>
      <c r="E42" s="146">
        <v>0</v>
      </c>
      <c r="F42" s="146">
        <v>0</v>
      </c>
      <c r="G42" s="147">
        <v>37296</v>
      </c>
    </row>
    <row r="43" spans="2:7" ht="12.75">
      <c r="B43" s="145" t="s">
        <v>463</v>
      </c>
      <c r="C43" s="146">
        <v>0</v>
      </c>
      <c r="D43" s="147">
        <v>20704</v>
      </c>
      <c r="E43" s="146">
        <v>0</v>
      </c>
      <c r="F43" s="146">
        <v>0</v>
      </c>
      <c r="G43" s="147">
        <v>20704</v>
      </c>
    </row>
    <row r="44" spans="2:7" ht="12.75">
      <c r="B44" s="145" t="s">
        <v>464</v>
      </c>
      <c r="C44" s="146">
        <v>0</v>
      </c>
      <c r="D44" s="146">
        <v>0</v>
      </c>
      <c r="E44" s="146">
        <v>0</v>
      </c>
      <c r="F44" s="146">
        <v>0</v>
      </c>
      <c r="G44" s="146">
        <v>0</v>
      </c>
    </row>
    <row r="45" spans="2:7" ht="12.75">
      <c r="B45" s="145" t="s">
        <v>793</v>
      </c>
      <c r="C45" s="146">
        <v>0</v>
      </c>
      <c r="D45" s="146">
        <v>0</v>
      </c>
      <c r="E45" s="147">
        <v>81507</v>
      </c>
      <c r="F45" s="146">
        <v>0</v>
      </c>
      <c r="G45" s="147">
        <v>81507</v>
      </c>
    </row>
    <row r="46" spans="2:7" ht="12.75">
      <c r="B46" s="145" t="s">
        <v>794</v>
      </c>
      <c r="C46" s="146">
        <v>0</v>
      </c>
      <c r="D46" s="146">
        <v>0</v>
      </c>
      <c r="E46" s="146">
        <v>0</v>
      </c>
      <c r="F46" s="146">
        <v>0</v>
      </c>
      <c r="G46" s="146">
        <v>0</v>
      </c>
    </row>
    <row r="47" spans="2:7" ht="12.75">
      <c r="B47" s="145" t="s">
        <v>465</v>
      </c>
      <c r="C47" s="146">
        <v>0</v>
      </c>
      <c r="D47" s="146">
        <v>0</v>
      </c>
      <c r="E47" s="146">
        <v>0</v>
      </c>
      <c r="F47" s="146">
        <v>0</v>
      </c>
      <c r="G47" s="146">
        <v>0</v>
      </c>
    </row>
    <row r="48" spans="2:7" ht="12.75">
      <c r="B48" s="145" t="s">
        <v>466</v>
      </c>
      <c r="C48" s="146">
        <v>0</v>
      </c>
      <c r="D48" s="146">
        <v>0</v>
      </c>
      <c r="E48" s="146">
        <v>0</v>
      </c>
      <c r="F48" s="146">
        <v>0</v>
      </c>
      <c r="G48" s="146">
        <v>0</v>
      </c>
    </row>
    <row r="49" spans="2:7" ht="12.75">
      <c r="B49" s="145" t="s">
        <v>467</v>
      </c>
      <c r="C49" s="146">
        <v>0</v>
      </c>
      <c r="D49" s="146">
        <v>0</v>
      </c>
      <c r="E49" s="146">
        <v>0</v>
      </c>
      <c r="F49" s="146">
        <v>0</v>
      </c>
      <c r="G49" s="146">
        <v>0</v>
      </c>
    </row>
    <row r="50" spans="2:7" ht="12.75">
      <c r="B50" s="145" t="s">
        <v>468</v>
      </c>
      <c r="C50" s="146">
        <v>0</v>
      </c>
      <c r="D50" s="146">
        <v>0</v>
      </c>
      <c r="E50" s="146">
        <v>0</v>
      </c>
      <c r="F50" s="146">
        <v>0</v>
      </c>
      <c r="G50" s="146">
        <v>0</v>
      </c>
    </row>
    <row r="51" spans="2:7" ht="12.75">
      <c r="B51" s="145" t="s">
        <v>469</v>
      </c>
      <c r="C51" s="146">
        <v>0</v>
      </c>
      <c r="D51" s="146">
        <v>0</v>
      </c>
      <c r="E51" s="146">
        <v>0</v>
      </c>
      <c r="F51" s="146">
        <v>0</v>
      </c>
      <c r="G51" s="146">
        <v>0</v>
      </c>
    </row>
    <row r="52" spans="2:7" ht="12.75">
      <c r="B52" s="145" t="s">
        <v>470</v>
      </c>
      <c r="C52" s="146">
        <v>0</v>
      </c>
      <c r="D52" s="146">
        <v>0</v>
      </c>
      <c r="E52" s="146">
        <v>0</v>
      </c>
      <c r="F52" s="146">
        <v>0</v>
      </c>
      <c r="G52" s="146">
        <v>0</v>
      </c>
    </row>
    <row r="53" spans="2:7" ht="12.75">
      <c r="B53" s="145" t="s">
        <v>471</v>
      </c>
      <c r="C53" s="146">
        <v>0</v>
      </c>
      <c r="D53" s="147">
        <v>2375</v>
      </c>
      <c r="E53" s="146">
        <v>0</v>
      </c>
      <c r="F53" s="146">
        <v>0</v>
      </c>
      <c r="G53" s="147">
        <v>2375</v>
      </c>
    </row>
    <row r="54" spans="2:7" ht="12.75">
      <c r="B54" s="145" t="s">
        <v>795</v>
      </c>
      <c r="C54" s="146">
        <v>0</v>
      </c>
      <c r="D54" s="147">
        <v>15983</v>
      </c>
      <c r="E54" s="147">
        <v>4389</v>
      </c>
      <c r="F54" s="146">
        <v>373</v>
      </c>
      <c r="G54" s="147">
        <v>20745</v>
      </c>
    </row>
    <row r="55" spans="2:7" ht="12.75">
      <c r="B55" s="145" t="s">
        <v>472</v>
      </c>
      <c r="C55" s="146">
        <v>0</v>
      </c>
      <c r="D55" s="147">
        <v>3142</v>
      </c>
      <c r="E55" s="147">
        <v>2671</v>
      </c>
      <c r="F55" s="147">
        <v>4009</v>
      </c>
      <c r="G55" s="147">
        <v>9822</v>
      </c>
    </row>
    <row r="56" spans="2:7" ht="12.75">
      <c r="B56" s="145" t="s">
        <v>473</v>
      </c>
      <c r="C56" s="146">
        <v>0</v>
      </c>
      <c r="D56" s="146">
        <v>0</v>
      </c>
      <c r="E56" s="146">
        <v>0</v>
      </c>
      <c r="F56" s="146">
        <v>0</v>
      </c>
      <c r="G56" s="146">
        <v>0</v>
      </c>
    </row>
    <row r="57" spans="2:7" ht="12.75">
      <c r="B57" s="145" t="s">
        <v>796</v>
      </c>
      <c r="C57" s="147">
        <v>1920</v>
      </c>
      <c r="D57" s="147">
        <v>93758</v>
      </c>
      <c r="E57" s="147">
        <v>83374</v>
      </c>
      <c r="F57" s="147">
        <v>23283</v>
      </c>
      <c r="G57" s="147">
        <v>202335</v>
      </c>
    </row>
    <row r="58" spans="2:7" ht="12.75">
      <c r="B58" s="145" t="s">
        <v>797</v>
      </c>
      <c r="C58" s="146">
        <v>0</v>
      </c>
      <c r="D58" s="146">
        <v>0</v>
      </c>
      <c r="E58" s="147">
        <v>21792</v>
      </c>
      <c r="F58" s="146">
        <v>0</v>
      </c>
      <c r="G58" s="147">
        <v>21792</v>
      </c>
    </row>
    <row r="59" spans="2:7" ht="12.75">
      <c r="B59" s="145" t="s">
        <v>474</v>
      </c>
      <c r="C59" s="146">
        <v>0</v>
      </c>
      <c r="D59" s="146">
        <v>0</v>
      </c>
      <c r="E59" s="146">
        <v>0</v>
      </c>
      <c r="F59" s="146">
        <v>0</v>
      </c>
      <c r="G59" s="146">
        <v>0</v>
      </c>
    </row>
    <row r="60" spans="2:7" ht="12.75">
      <c r="B60" s="145" t="s">
        <v>110</v>
      </c>
      <c r="C60" s="146">
        <v>0</v>
      </c>
      <c r="D60" s="147">
        <v>112184</v>
      </c>
      <c r="E60" s="146">
        <v>0</v>
      </c>
      <c r="F60" s="146">
        <v>0</v>
      </c>
      <c r="G60" s="147">
        <v>112184</v>
      </c>
    </row>
    <row r="61" spans="2:7" ht="12.75">
      <c r="B61" s="145" t="s">
        <v>111</v>
      </c>
      <c r="C61" s="146">
        <v>0</v>
      </c>
      <c r="D61" s="146">
        <v>85</v>
      </c>
      <c r="E61" s="146">
        <v>0</v>
      </c>
      <c r="F61" s="146">
        <v>0</v>
      </c>
      <c r="G61" s="146">
        <v>85</v>
      </c>
    </row>
    <row r="62" spans="2:7" ht="12.75">
      <c r="B62" s="145" t="s">
        <v>475</v>
      </c>
      <c r="C62" s="146">
        <v>0</v>
      </c>
      <c r="D62" s="146">
        <v>475</v>
      </c>
      <c r="E62" s="146">
        <v>403</v>
      </c>
      <c r="F62" s="146">
        <v>0</v>
      </c>
      <c r="G62" s="146">
        <v>878</v>
      </c>
    </row>
    <row r="63" spans="2:7" ht="12.75">
      <c r="B63" s="145" t="s">
        <v>112</v>
      </c>
      <c r="C63" s="146">
        <v>0</v>
      </c>
      <c r="D63" s="146">
        <v>0</v>
      </c>
      <c r="E63" s="146">
        <v>0</v>
      </c>
      <c r="F63" s="146">
        <v>0</v>
      </c>
      <c r="G63" s="146">
        <v>0</v>
      </c>
    </row>
    <row r="64" spans="2:7" ht="25.5">
      <c r="B64" s="145" t="s">
        <v>113</v>
      </c>
      <c r="C64" s="146">
        <v>0</v>
      </c>
      <c r="D64" s="146">
        <v>0</v>
      </c>
      <c r="E64" s="146">
        <v>0</v>
      </c>
      <c r="F64" s="146">
        <v>0</v>
      </c>
      <c r="G64" s="146">
        <v>0</v>
      </c>
    </row>
    <row r="65" spans="2:7" ht="12.75">
      <c r="B65" s="145" t="s">
        <v>476</v>
      </c>
      <c r="C65" s="146">
        <v>472</v>
      </c>
      <c r="D65" s="146">
        <v>508</v>
      </c>
      <c r="E65" s="146">
        <v>178</v>
      </c>
      <c r="F65" s="146">
        <v>0</v>
      </c>
      <c r="G65" s="147">
        <v>1158</v>
      </c>
    </row>
    <row r="66" spans="2:7" ht="12.75">
      <c r="B66" s="145" t="s">
        <v>114</v>
      </c>
      <c r="C66" s="146">
        <v>0</v>
      </c>
      <c r="D66" s="147">
        <v>74776</v>
      </c>
      <c r="E66" s="146">
        <v>0</v>
      </c>
      <c r="F66" s="146">
        <v>0</v>
      </c>
      <c r="G66" s="147">
        <v>74776</v>
      </c>
    </row>
    <row r="67" spans="2:7" ht="12.75">
      <c r="B67" s="148" t="s">
        <v>236</v>
      </c>
      <c r="C67" s="147">
        <v>3349268</v>
      </c>
      <c r="D67" s="147">
        <v>10447523</v>
      </c>
      <c r="E67" s="147">
        <v>2591507</v>
      </c>
      <c r="F67" s="147">
        <v>1000664</v>
      </c>
      <c r="G67" s="147">
        <v>17388962</v>
      </c>
    </row>
    <row r="70" ht="12.75">
      <c r="D70" s="191" t="s">
        <v>798</v>
      </c>
    </row>
    <row r="71" ht="12.75">
      <c r="D71" s="143"/>
    </row>
    <row r="72" ht="12.75">
      <c r="D72" s="191" t="s">
        <v>437</v>
      </c>
    </row>
    <row r="74" ht="12.75">
      <c r="D74" s="191" t="s">
        <v>438</v>
      </c>
    </row>
    <row r="75" ht="12.75">
      <c r="D75" s="191" t="s">
        <v>439</v>
      </c>
    </row>
    <row r="77" spans="2:7" ht="12.75">
      <c r="B77" s="144" t="s">
        <v>761</v>
      </c>
      <c r="C77" s="144" t="s">
        <v>182</v>
      </c>
      <c r="D77" s="144" t="s">
        <v>184</v>
      </c>
      <c r="E77" s="144" t="s">
        <v>252</v>
      </c>
      <c r="F77" s="144" t="s">
        <v>188</v>
      </c>
      <c r="G77" s="144" t="s">
        <v>762</v>
      </c>
    </row>
    <row r="78" spans="2:7" ht="12.75">
      <c r="B78" s="145"/>
      <c r="C78" s="146">
        <v>0</v>
      </c>
      <c r="D78" s="147">
        <v>50316</v>
      </c>
      <c r="E78" s="146">
        <v>7</v>
      </c>
      <c r="F78" s="147">
        <v>2419</v>
      </c>
      <c r="G78" s="147">
        <v>52742</v>
      </c>
    </row>
    <row r="79" spans="2:7" ht="12.75">
      <c r="B79" s="145" t="s">
        <v>451</v>
      </c>
      <c r="C79" s="146">
        <v>0</v>
      </c>
      <c r="D79" s="146">
        <v>0</v>
      </c>
      <c r="E79" s="146">
        <v>169</v>
      </c>
      <c r="F79" s="146">
        <v>0</v>
      </c>
      <c r="G79" s="146">
        <v>169</v>
      </c>
    </row>
    <row r="80" spans="2:7" ht="12.75">
      <c r="B80" s="145" t="s">
        <v>781</v>
      </c>
      <c r="C80" s="146">
        <v>0</v>
      </c>
      <c r="D80" s="147">
        <v>34058601</v>
      </c>
      <c r="E80" s="146">
        <v>0</v>
      </c>
      <c r="F80" s="146">
        <v>0</v>
      </c>
      <c r="G80" s="147">
        <v>34058601</v>
      </c>
    </row>
    <row r="81" spans="2:7" ht="12.75">
      <c r="B81" s="145" t="s">
        <v>452</v>
      </c>
      <c r="C81" s="146">
        <v>0</v>
      </c>
      <c r="D81" s="146">
        <v>0</v>
      </c>
      <c r="E81" s="146">
        <v>0</v>
      </c>
      <c r="F81" s="146">
        <v>0</v>
      </c>
      <c r="G81" s="146">
        <v>0</v>
      </c>
    </row>
    <row r="82" spans="2:7" ht="12.75">
      <c r="B82" s="145" t="s">
        <v>101</v>
      </c>
      <c r="C82" s="146">
        <v>0</v>
      </c>
      <c r="D82" s="146">
        <v>0</v>
      </c>
      <c r="E82" s="146">
        <v>0</v>
      </c>
      <c r="F82" s="146">
        <v>583</v>
      </c>
      <c r="G82" s="146">
        <v>583</v>
      </c>
    </row>
    <row r="83" spans="2:7" ht="12.75">
      <c r="B83" s="145" t="s">
        <v>782</v>
      </c>
      <c r="C83" s="146">
        <v>0</v>
      </c>
      <c r="D83" s="146">
        <v>103</v>
      </c>
      <c r="E83" s="146">
        <v>0</v>
      </c>
      <c r="F83" s="147">
        <v>2353101</v>
      </c>
      <c r="G83" s="147">
        <v>2353205</v>
      </c>
    </row>
    <row r="84" spans="2:7" ht="12.75">
      <c r="B84" s="145" t="s">
        <v>783</v>
      </c>
      <c r="C84" s="146">
        <v>0</v>
      </c>
      <c r="D84" s="147">
        <v>156057</v>
      </c>
      <c r="E84" s="146">
        <v>0</v>
      </c>
      <c r="F84" s="146">
        <v>0</v>
      </c>
      <c r="G84" s="147">
        <v>156057</v>
      </c>
    </row>
    <row r="85" spans="2:7" ht="12.75">
      <c r="B85" s="145" t="s">
        <v>453</v>
      </c>
      <c r="C85" s="146">
        <v>0</v>
      </c>
      <c r="D85" s="146">
        <v>0</v>
      </c>
      <c r="E85" s="146">
        <v>0</v>
      </c>
      <c r="F85" s="146">
        <v>0</v>
      </c>
      <c r="G85" s="146">
        <v>0</v>
      </c>
    </row>
    <row r="86" spans="2:7" ht="12.75">
      <c r="B86" s="145" t="s">
        <v>454</v>
      </c>
      <c r="C86" s="146">
        <v>0</v>
      </c>
      <c r="D86" s="146">
        <v>0</v>
      </c>
      <c r="E86" s="146">
        <v>0</v>
      </c>
      <c r="F86" s="146">
        <v>0</v>
      </c>
      <c r="G86" s="146">
        <v>0</v>
      </c>
    </row>
    <row r="87" spans="2:7" ht="12.75">
      <c r="B87" s="145" t="s">
        <v>784</v>
      </c>
      <c r="C87" s="147">
        <v>24042292</v>
      </c>
      <c r="D87" s="146">
        <v>0</v>
      </c>
      <c r="E87" s="146">
        <v>0</v>
      </c>
      <c r="F87" s="146">
        <v>4</v>
      </c>
      <c r="G87" s="147">
        <v>24042296</v>
      </c>
    </row>
    <row r="88" spans="2:7" ht="12.75">
      <c r="B88" s="145" t="s">
        <v>785</v>
      </c>
      <c r="C88" s="146">
        <v>0</v>
      </c>
      <c r="D88" s="146">
        <v>0</v>
      </c>
      <c r="E88" s="146">
        <v>0</v>
      </c>
      <c r="F88" s="146">
        <v>0</v>
      </c>
      <c r="G88" s="146">
        <v>0</v>
      </c>
    </row>
    <row r="89" spans="2:7" ht="12.75">
      <c r="B89" s="145" t="s">
        <v>102</v>
      </c>
      <c r="C89" s="146">
        <v>0</v>
      </c>
      <c r="D89" s="146">
        <v>0</v>
      </c>
      <c r="E89" s="146">
        <v>0</v>
      </c>
      <c r="F89" s="146">
        <v>0</v>
      </c>
      <c r="G89" s="146">
        <v>0</v>
      </c>
    </row>
    <row r="90" spans="2:7" ht="12.75">
      <c r="B90" s="145" t="s">
        <v>786</v>
      </c>
      <c r="C90" s="146">
        <v>0</v>
      </c>
      <c r="D90" s="147">
        <v>200658</v>
      </c>
      <c r="E90" s="147">
        <v>42521</v>
      </c>
      <c r="F90" s="146">
        <v>0</v>
      </c>
      <c r="G90" s="147">
        <v>243179</v>
      </c>
    </row>
    <row r="91" spans="2:7" ht="12.75">
      <c r="B91" s="145" t="s">
        <v>787</v>
      </c>
      <c r="C91" s="146">
        <v>0</v>
      </c>
      <c r="D91" s="146">
        <v>0</v>
      </c>
      <c r="E91" s="146">
        <v>0</v>
      </c>
      <c r="F91" s="147">
        <v>4529483</v>
      </c>
      <c r="G91" s="147">
        <v>4529483</v>
      </c>
    </row>
    <row r="92" spans="2:7" ht="12.75">
      <c r="B92" s="145" t="s">
        <v>103</v>
      </c>
      <c r="C92" s="146">
        <v>0</v>
      </c>
      <c r="D92" s="146">
        <v>685</v>
      </c>
      <c r="E92" s="146">
        <v>0</v>
      </c>
      <c r="F92" s="146">
        <v>0</v>
      </c>
      <c r="G92" s="146">
        <v>685</v>
      </c>
    </row>
    <row r="93" spans="2:7" ht="12.75">
      <c r="B93" s="145" t="s">
        <v>104</v>
      </c>
      <c r="C93" s="146">
        <v>0</v>
      </c>
      <c r="D93" s="147">
        <v>265361</v>
      </c>
      <c r="E93" s="146">
        <v>0</v>
      </c>
      <c r="F93" s="146">
        <v>0</v>
      </c>
      <c r="G93" s="147">
        <v>265361</v>
      </c>
    </row>
    <row r="94" spans="2:7" ht="12.75">
      <c r="B94" s="145" t="s">
        <v>788</v>
      </c>
      <c r="C94" s="146">
        <v>0</v>
      </c>
      <c r="D94" s="147">
        <v>15135</v>
      </c>
      <c r="E94" s="146">
        <v>0</v>
      </c>
      <c r="F94" s="146">
        <v>0</v>
      </c>
      <c r="G94" s="147">
        <v>15135</v>
      </c>
    </row>
    <row r="95" spans="2:7" ht="12.75">
      <c r="B95" s="145" t="s">
        <v>455</v>
      </c>
      <c r="C95" s="146">
        <v>0</v>
      </c>
      <c r="D95" s="146">
        <v>0</v>
      </c>
      <c r="E95" s="146">
        <v>0</v>
      </c>
      <c r="F95" s="146">
        <v>0</v>
      </c>
      <c r="G95" s="146">
        <v>0</v>
      </c>
    </row>
    <row r="96" spans="2:7" ht="12.75">
      <c r="B96" s="145" t="s">
        <v>789</v>
      </c>
      <c r="C96" s="147">
        <v>446212</v>
      </c>
      <c r="D96" s="146">
        <v>0</v>
      </c>
      <c r="E96" s="147">
        <v>167366015</v>
      </c>
      <c r="F96" s="146">
        <v>0</v>
      </c>
      <c r="G96" s="147">
        <v>167812227</v>
      </c>
    </row>
    <row r="97" spans="2:7" ht="12.75">
      <c r="B97" s="145" t="s">
        <v>105</v>
      </c>
      <c r="C97" s="146">
        <v>0</v>
      </c>
      <c r="D97" s="147">
        <v>2172656</v>
      </c>
      <c r="E97" s="146">
        <v>0</v>
      </c>
      <c r="F97" s="146">
        <v>0</v>
      </c>
      <c r="G97" s="147">
        <v>2172656</v>
      </c>
    </row>
    <row r="98" spans="2:7" ht="12.75">
      <c r="B98" s="145" t="s">
        <v>456</v>
      </c>
      <c r="C98" s="147">
        <v>137111</v>
      </c>
      <c r="D98" s="147">
        <v>12328322</v>
      </c>
      <c r="E98" s="147">
        <v>711488</v>
      </c>
      <c r="F98" s="146">
        <v>0</v>
      </c>
      <c r="G98" s="147">
        <v>13176922</v>
      </c>
    </row>
    <row r="99" spans="2:7" ht="12.75">
      <c r="B99" s="145" t="s">
        <v>790</v>
      </c>
      <c r="C99" s="147">
        <v>119622409</v>
      </c>
      <c r="D99" s="147">
        <v>302245936</v>
      </c>
      <c r="E99" s="146">
        <v>0</v>
      </c>
      <c r="F99" s="147">
        <v>5948212</v>
      </c>
      <c r="G99" s="147">
        <v>427816557</v>
      </c>
    </row>
    <row r="100" spans="2:7" ht="12.75">
      <c r="B100" s="145" t="s">
        <v>457</v>
      </c>
      <c r="C100" s="147">
        <v>108690591</v>
      </c>
      <c r="D100" s="147">
        <v>211511717</v>
      </c>
      <c r="E100" s="146">
        <v>0</v>
      </c>
      <c r="F100" s="147">
        <v>5724696</v>
      </c>
      <c r="G100" s="147">
        <v>325927004</v>
      </c>
    </row>
    <row r="101" spans="2:7" ht="12.75">
      <c r="B101" s="145" t="s">
        <v>458</v>
      </c>
      <c r="C101" s="146">
        <v>0</v>
      </c>
      <c r="D101" s="146">
        <v>0</v>
      </c>
      <c r="E101" s="146">
        <v>0</v>
      </c>
      <c r="F101" s="146">
        <v>0</v>
      </c>
      <c r="G101" s="146">
        <v>0</v>
      </c>
    </row>
    <row r="102" spans="2:7" ht="12.75">
      <c r="B102" s="145" t="s">
        <v>791</v>
      </c>
      <c r="C102" s="146">
        <v>0</v>
      </c>
      <c r="D102" s="146">
        <v>0</v>
      </c>
      <c r="E102" s="147">
        <v>299664</v>
      </c>
      <c r="F102" s="146">
        <v>0</v>
      </c>
      <c r="G102" s="147">
        <v>299664</v>
      </c>
    </row>
    <row r="103" spans="2:7" ht="12.75">
      <c r="B103" s="145" t="s">
        <v>459</v>
      </c>
      <c r="C103" s="146">
        <v>0</v>
      </c>
      <c r="D103" s="146">
        <v>0</v>
      </c>
      <c r="E103" s="146">
        <v>0</v>
      </c>
      <c r="F103" s="146">
        <v>0</v>
      </c>
      <c r="G103" s="146">
        <v>0</v>
      </c>
    </row>
    <row r="104" spans="2:7" ht="12.75">
      <c r="B104" s="145" t="s">
        <v>792</v>
      </c>
      <c r="C104" s="147">
        <v>1800</v>
      </c>
      <c r="D104" s="147">
        <v>40818</v>
      </c>
      <c r="E104" s="147">
        <v>32373</v>
      </c>
      <c r="F104" s="146">
        <v>0</v>
      </c>
      <c r="G104" s="147">
        <v>74990</v>
      </c>
    </row>
    <row r="105" spans="2:7" ht="12.75">
      <c r="B105" s="145" t="s">
        <v>460</v>
      </c>
      <c r="C105" s="146">
        <v>0</v>
      </c>
      <c r="D105" s="146">
        <v>0</v>
      </c>
      <c r="E105" s="146">
        <v>0</v>
      </c>
      <c r="F105" s="146">
        <v>0</v>
      </c>
      <c r="G105" s="146">
        <v>0</v>
      </c>
    </row>
    <row r="106" spans="2:7" ht="12.75">
      <c r="B106" s="145" t="s">
        <v>106</v>
      </c>
      <c r="C106" s="146">
        <v>0</v>
      </c>
      <c r="D106" s="147">
        <v>11996985</v>
      </c>
      <c r="E106" s="146">
        <v>0</v>
      </c>
      <c r="F106" s="146">
        <v>0</v>
      </c>
      <c r="G106" s="147">
        <v>11996985</v>
      </c>
    </row>
    <row r="107" spans="2:7" ht="12.75">
      <c r="B107" s="145" t="s">
        <v>461</v>
      </c>
      <c r="C107" s="146">
        <v>0</v>
      </c>
      <c r="D107" s="146">
        <v>0</v>
      </c>
      <c r="E107" s="146">
        <v>0</v>
      </c>
      <c r="F107" s="146">
        <v>0</v>
      </c>
      <c r="G107" s="146">
        <v>0</v>
      </c>
    </row>
    <row r="108" spans="2:7" ht="12.75">
      <c r="B108" s="145" t="s">
        <v>773</v>
      </c>
      <c r="C108" s="146">
        <v>0</v>
      </c>
      <c r="D108" s="147">
        <v>165606</v>
      </c>
      <c r="E108" s="146">
        <v>0</v>
      </c>
      <c r="F108" s="146">
        <v>0</v>
      </c>
      <c r="G108" s="147">
        <v>165606</v>
      </c>
    </row>
    <row r="109" spans="2:7" ht="12.75">
      <c r="B109" s="145" t="s">
        <v>462</v>
      </c>
      <c r="C109" s="146">
        <v>0</v>
      </c>
      <c r="D109" s="146">
        <v>0</v>
      </c>
      <c r="E109" s="146">
        <v>0</v>
      </c>
      <c r="F109" s="146">
        <v>0</v>
      </c>
      <c r="G109" s="146">
        <v>0</v>
      </c>
    </row>
    <row r="110" spans="2:7" ht="12.75">
      <c r="B110" s="145" t="s">
        <v>107</v>
      </c>
      <c r="C110" s="146">
        <v>0</v>
      </c>
      <c r="D110" s="147">
        <v>5411936</v>
      </c>
      <c r="E110" s="146">
        <v>0</v>
      </c>
      <c r="F110" s="146">
        <v>0</v>
      </c>
      <c r="G110" s="147">
        <v>5411936</v>
      </c>
    </row>
    <row r="111" spans="2:7" ht="12.75">
      <c r="B111" s="145" t="s">
        <v>109</v>
      </c>
      <c r="C111" s="146">
        <v>0</v>
      </c>
      <c r="D111" s="147">
        <v>305392</v>
      </c>
      <c r="E111" s="146">
        <v>0</v>
      </c>
      <c r="F111" s="146">
        <v>0</v>
      </c>
      <c r="G111" s="147">
        <v>305392</v>
      </c>
    </row>
    <row r="112" spans="2:7" ht="12.75">
      <c r="B112" s="145" t="s">
        <v>463</v>
      </c>
      <c r="C112" s="146">
        <v>0</v>
      </c>
      <c r="D112" s="147">
        <v>6113</v>
      </c>
      <c r="E112" s="146">
        <v>0</v>
      </c>
      <c r="F112" s="146">
        <v>0</v>
      </c>
      <c r="G112" s="147">
        <v>6113</v>
      </c>
    </row>
    <row r="113" spans="2:7" ht="12.75">
      <c r="B113" s="145" t="s">
        <v>464</v>
      </c>
      <c r="C113" s="146">
        <v>0</v>
      </c>
      <c r="D113" s="146">
        <v>0</v>
      </c>
      <c r="E113" s="146">
        <v>0</v>
      </c>
      <c r="F113" s="146">
        <v>0</v>
      </c>
      <c r="G113" s="146">
        <v>0</v>
      </c>
    </row>
    <row r="114" spans="2:7" ht="12.75">
      <c r="B114" s="145" t="s">
        <v>793</v>
      </c>
      <c r="C114" s="146">
        <v>0</v>
      </c>
      <c r="D114" s="146">
        <v>0</v>
      </c>
      <c r="E114" s="147">
        <v>35925</v>
      </c>
      <c r="F114" s="146">
        <v>0</v>
      </c>
      <c r="G114" s="147">
        <v>35925</v>
      </c>
    </row>
    <row r="115" spans="2:7" ht="12.75">
      <c r="B115" s="145" t="s">
        <v>794</v>
      </c>
      <c r="C115" s="146">
        <v>0</v>
      </c>
      <c r="D115" s="146">
        <v>0</v>
      </c>
      <c r="E115" s="146">
        <v>0</v>
      </c>
      <c r="F115" s="146">
        <v>0</v>
      </c>
      <c r="G115" s="146">
        <v>0</v>
      </c>
    </row>
    <row r="116" spans="2:7" ht="12.75">
      <c r="B116" s="145" t="s">
        <v>465</v>
      </c>
      <c r="C116" s="146">
        <v>0</v>
      </c>
      <c r="D116" s="146">
        <v>0</v>
      </c>
      <c r="E116" s="146">
        <v>0</v>
      </c>
      <c r="F116" s="146">
        <v>0</v>
      </c>
      <c r="G116" s="146">
        <v>0</v>
      </c>
    </row>
    <row r="117" spans="2:7" ht="12.75">
      <c r="B117" s="145" t="s">
        <v>466</v>
      </c>
      <c r="C117" s="146">
        <v>0</v>
      </c>
      <c r="D117" s="146">
        <v>0</v>
      </c>
      <c r="E117" s="146">
        <v>0</v>
      </c>
      <c r="F117" s="146">
        <v>0</v>
      </c>
      <c r="G117" s="146">
        <v>0</v>
      </c>
    </row>
    <row r="118" spans="2:7" ht="12.75">
      <c r="B118" s="145" t="s">
        <v>467</v>
      </c>
      <c r="C118" s="146">
        <v>0</v>
      </c>
      <c r="D118" s="146">
        <v>0</v>
      </c>
      <c r="E118" s="146">
        <v>0</v>
      </c>
      <c r="F118" s="146">
        <v>0</v>
      </c>
      <c r="G118" s="146">
        <v>0</v>
      </c>
    </row>
    <row r="119" spans="2:7" ht="12.75">
      <c r="B119" s="145" t="s">
        <v>468</v>
      </c>
      <c r="C119" s="146">
        <v>0</v>
      </c>
      <c r="D119" s="146">
        <v>0</v>
      </c>
      <c r="E119" s="146">
        <v>0</v>
      </c>
      <c r="F119" s="146">
        <v>0</v>
      </c>
      <c r="G119" s="146">
        <v>0</v>
      </c>
    </row>
    <row r="120" spans="2:7" ht="12.75">
      <c r="B120" s="145" t="s">
        <v>469</v>
      </c>
      <c r="C120" s="146">
        <v>0</v>
      </c>
      <c r="D120" s="146">
        <v>0</v>
      </c>
      <c r="E120" s="146">
        <v>0</v>
      </c>
      <c r="F120" s="146">
        <v>0</v>
      </c>
      <c r="G120" s="146">
        <v>0</v>
      </c>
    </row>
    <row r="121" spans="2:7" ht="12.75">
      <c r="B121" s="145" t="s">
        <v>470</v>
      </c>
      <c r="C121" s="146">
        <v>0</v>
      </c>
      <c r="D121" s="146">
        <v>0</v>
      </c>
      <c r="E121" s="146">
        <v>0</v>
      </c>
      <c r="F121" s="146">
        <v>0</v>
      </c>
      <c r="G121" s="146">
        <v>0</v>
      </c>
    </row>
    <row r="122" spans="2:7" ht="12.75">
      <c r="B122" s="145" t="s">
        <v>471</v>
      </c>
      <c r="C122" s="146">
        <v>0</v>
      </c>
      <c r="D122" s="147">
        <v>48037</v>
      </c>
      <c r="E122" s="146">
        <v>0</v>
      </c>
      <c r="F122" s="146">
        <v>0</v>
      </c>
      <c r="G122" s="147">
        <v>48037</v>
      </c>
    </row>
    <row r="123" spans="2:7" ht="12.75">
      <c r="B123" s="145" t="s">
        <v>795</v>
      </c>
      <c r="C123" s="146">
        <v>0</v>
      </c>
      <c r="D123" s="147">
        <v>83350</v>
      </c>
      <c r="E123" s="147">
        <v>1883</v>
      </c>
      <c r="F123" s="147">
        <v>3444</v>
      </c>
      <c r="G123" s="147">
        <v>88676</v>
      </c>
    </row>
    <row r="124" spans="2:7" ht="12.75">
      <c r="B124" s="145" t="s">
        <v>472</v>
      </c>
      <c r="C124" s="146">
        <v>0</v>
      </c>
      <c r="D124" s="147">
        <v>5506</v>
      </c>
      <c r="E124" s="147">
        <v>4974</v>
      </c>
      <c r="F124" s="147">
        <v>8374</v>
      </c>
      <c r="G124" s="147">
        <v>18854</v>
      </c>
    </row>
    <row r="125" spans="2:7" ht="12.75">
      <c r="B125" s="145" t="s">
        <v>473</v>
      </c>
      <c r="C125" s="146">
        <v>0</v>
      </c>
      <c r="D125" s="146">
        <v>0</v>
      </c>
      <c r="E125" s="146">
        <v>0</v>
      </c>
      <c r="F125" s="146">
        <v>0</v>
      </c>
      <c r="G125" s="146">
        <v>0</v>
      </c>
    </row>
    <row r="126" spans="2:7" ht="12.75">
      <c r="B126" s="145" t="s">
        <v>796</v>
      </c>
      <c r="C126" s="146">
        <v>602</v>
      </c>
      <c r="D126" s="147">
        <v>263146</v>
      </c>
      <c r="E126" s="147">
        <v>68916</v>
      </c>
      <c r="F126" s="147">
        <v>29410</v>
      </c>
      <c r="G126" s="147">
        <v>362073</v>
      </c>
    </row>
    <row r="127" spans="2:7" ht="12.75">
      <c r="B127" s="145" t="s">
        <v>797</v>
      </c>
      <c r="C127" s="146">
        <v>0</v>
      </c>
      <c r="D127" s="146">
        <v>0</v>
      </c>
      <c r="E127" s="147">
        <v>6524403</v>
      </c>
      <c r="F127" s="146">
        <v>0</v>
      </c>
      <c r="G127" s="147">
        <v>6524403</v>
      </c>
    </row>
    <row r="128" spans="2:7" ht="12.75">
      <c r="B128" s="145" t="s">
        <v>474</v>
      </c>
      <c r="C128" s="146">
        <v>0</v>
      </c>
      <c r="D128" s="146">
        <v>0</v>
      </c>
      <c r="E128" s="146">
        <v>0</v>
      </c>
      <c r="F128" s="146">
        <v>0</v>
      </c>
      <c r="G128" s="146">
        <v>0</v>
      </c>
    </row>
    <row r="129" spans="2:7" ht="12.75">
      <c r="B129" s="145" t="s">
        <v>110</v>
      </c>
      <c r="C129" s="146">
        <v>0</v>
      </c>
      <c r="D129" s="147">
        <v>1055482</v>
      </c>
      <c r="E129" s="146">
        <v>0</v>
      </c>
      <c r="F129" s="146">
        <v>0</v>
      </c>
      <c r="G129" s="147">
        <v>1055482</v>
      </c>
    </row>
    <row r="130" spans="2:7" ht="12.75">
      <c r="B130" s="145" t="s">
        <v>111</v>
      </c>
      <c r="C130" s="146">
        <v>0</v>
      </c>
      <c r="D130" s="146">
        <v>375</v>
      </c>
      <c r="E130" s="146">
        <v>0</v>
      </c>
      <c r="F130" s="146">
        <v>0</v>
      </c>
      <c r="G130" s="146">
        <v>375</v>
      </c>
    </row>
    <row r="131" spans="2:7" ht="12.75">
      <c r="B131" s="145" t="s">
        <v>475</v>
      </c>
      <c r="C131" s="146">
        <v>0</v>
      </c>
      <c r="D131" s="146">
        <v>74</v>
      </c>
      <c r="E131" s="146">
        <v>63</v>
      </c>
      <c r="F131" s="146">
        <v>0</v>
      </c>
      <c r="G131" s="146">
        <v>137</v>
      </c>
    </row>
    <row r="132" spans="2:7" ht="12.75">
      <c r="B132" s="145" t="s">
        <v>112</v>
      </c>
      <c r="C132" s="146">
        <v>0</v>
      </c>
      <c r="D132" s="146">
        <v>0</v>
      </c>
      <c r="E132" s="146">
        <v>0</v>
      </c>
      <c r="F132" s="146">
        <v>0</v>
      </c>
      <c r="G132" s="146">
        <v>0</v>
      </c>
    </row>
    <row r="133" spans="2:7" ht="25.5">
      <c r="B133" s="145" t="s">
        <v>113</v>
      </c>
      <c r="C133" s="146">
        <v>0</v>
      </c>
      <c r="D133" s="146">
        <v>0</v>
      </c>
      <c r="E133" s="146">
        <v>0</v>
      </c>
      <c r="F133" s="146">
        <v>0</v>
      </c>
      <c r="G133" s="146">
        <v>0</v>
      </c>
    </row>
    <row r="134" spans="2:7" ht="12.75">
      <c r="B134" s="145" t="s">
        <v>476</v>
      </c>
      <c r="C134" s="146">
        <v>94</v>
      </c>
      <c r="D134" s="146">
        <v>96</v>
      </c>
      <c r="E134" s="146">
        <v>17</v>
      </c>
      <c r="F134" s="146">
        <v>0</v>
      </c>
      <c r="G134" s="146">
        <v>207</v>
      </c>
    </row>
    <row r="135" spans="2:7" ht="12.75">
      <c r="B135" s="145" t="s">
        <v>114</v>
      </c>
      <c r="C135" s="146">
        <v>0</v>
      </c>
      <c r="D135" s="147">
        <v>4461340</v>
      </c>
      <c r="E135" s="146">
        <v>0</v>
      </c>
      <c r="F135" s="146">
        <v>0</v>
      </c>
      <c r="G135" s="147">
        <v>4461340</v>
      </c>
    </row>
    <row r="136" spans="2:7" ht="12.75">
      <c r="B136" s="148" t="s">
        <v>236</v>
      </c>
      <c r="C136" s="147">
        <v>252941110</v>
      </c>
      <c r="D136" s="147">
        <v>586849804</v>
      </c>
      <c r="E136" s="147">
        <v>175088419</v>
      </c>
      <c r="F136" s="147">
        <v>18599725</v>
      </c>
      <c r="G136" s="147">
        <v>1033479057</v>
      </c>
    </row>
    <row r="139" ht="12.75">
      <c r="D139" s="149" t="s">
        <v>449</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Sheet18"/>
  <dimension ref="B2:G35"/>
  <sheetViews>
    <sheetView workbookViewId="0" topLeftCell="A15">
      <selection activeCell="L29" sqref="L29"/>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2" ht="12.75">
      <c r="E2" s="191" t="s">
        <v>799</v>
      </c>
    </row>
    <row r="3" ht="12.75">
      <c r="E3" s="143"/>
    </row>
    <row r="4" ht="12.75">
      <c r="E4" s="191" t="s">
        <v>477</v>
      </c>
    </row>
    <row r="6" ht="12.75">
      <c r="E6" s="191" t="s">
        <v>438</v>
      </c>
    </row>
    <row r="7" ht="12.75">
      <c r="E7" s="191" t="s">
        <v>439</v>
      </c>
    </row>
    <row r="9" spans="2:7" ht="25.5">
      <c r="B9" s="144" t="s">
        <v>800</v>
      </c>
      <c r="C9" s="144" t="s">
        <v>801</v>
      </c>
      <c r="D9" s="144" t="s">
        <v>802</v>
      </c>
      <c r="E9" s="144" t="s">
        <v>803</v>
      </c>
      <c r="F9" s="144" t="s">
        <v>804</v>
      </c>
      <c r="G9" s="144" t="s">
        <v>805</v>
      </c>
    </row>
    <row r="10" spans="2:7" ht="12.75">
      <c r="B10" s="145" t="s">
        <v>182</v>
      </c>
      <c r="C10" s="147">
        <v>72685</v>
      </c>
      <c r="D10" s="147">
        <v>208544</v>
      </c>
      <c r="E10" s="147">
        <v>4412489</v>
      </c>
      <c r="F10" s="147">
        <v>14851356</v>
      </c>
      <c r="G10" s="147">
        <v>215162399</v>
      </c>
    </row>
    <row r="11" spans="2:7" ht="12.75">
      <c r="B11" s="145" t="s">
        <v>184</v>
      </c>
      <c r="C11" s="147">
        <v>55851</v>
      </c>
      <c r="D11" s="147">
        <v>1085443</v>
      </c>
      <c r="E11" s="147">
        <v>3802679</v>
      </c>
      <c r="F11" s="147">
        <v>7634904</v>
      </c>
      <c r="G11" s="147">
        <v>239474910</v>
      </c>
    </row>
    <row r="12" spans="2:7" ht="12.75">
      <c r="B12" s="145" t="s">
        <v>252</v>
      </c>
      <c r="C12" s="147">
        <v>427918</v>
      </c>
      <c r="D12" s="147">
        <v>825965</v>
      </c>
      <c r="E12" s="147">
        <v>1019696</v>
      </c>
      <c r="F12" s="147">
        <v>2181070</v>
      </c>
      <c r="G12" s="147">
        <v>86130462</v>
      </c>
    </row>
    <row r="13" spans="2:7" ht="12.75">
      <c r="B13" s="145" t="s">
        <v>188</v>
      </c>
      <c r="C13" s="147">
        <v>54383</v>
      </c>
      <c r="D13" s="147">
        <v>147821</v>
      </c>
      <c r="E13" s="147">
        <v>525469</v>
      </c>
      <c r="F13" s="147">
        <v>1200905</v>
      </c>
      <c r="G13" s="147">
        <v>20557623</v>
      </c>
    </row>
    <row r="14" spans="2:7" ht="12.75">
      <c r="B14" s="148" t="s">
        <v>236</v>
      </c>
      <c r="C14" s="146"/>
      <c r="D14" s="147">
        <v>2267773</v>
      </c>
      <c r="E14" s="147">
        <v>9760333</v>
      </c>
      <c r="F14" s="147">
        <v>25868235</v>
      </c>
      <c r="G14" s="147">
        <v>561325393</v>
      </c>
    </row>
    <row r="17" ht="12.75">
      <c r="E17" s="191" t="s">
        <v>799</v>
      </c>
    </row>
    <row r="18" ht="12.75">
      <c r="E18" s="143"/>
    </row>
    <row r="19" ht="12.75">
      <c r="E19" s="191" t="s">
        <v>478</v>
      </c>
    </row>
    <row r="21" ht="12.75">
      <c r="E21" s="191" t="s">
        <v>438</v>
      </c>
    </row>
    <row r="22" ht="12.75">
      <c r="E22" s="191" t="s">
        <v>439</v>
      </c>
    </row>
    <row r="24" spans="2:7" ht="25.5">
      <c r="B24" s="144" t="s">
        <v>800</v>
      </c>
      <c r="C24" s="144" t="s">
        <v>801</v>
      </c>
      <c r="D24" s="144" t="s">
        <v>802</v>
      </c>
      <c r="E24" s="144" t="s">
        <v>803</v>
      </c>
      <c r="F24" s="144" t="s">
        <v>804</v>
      </c>
      <c r="G24" s="144" t="s">
        <v>805</v>
      </c>
    </row>
    <row r="25" spans="2:7" ht="12.75">
      <c r="B25" s="145" t="s">
        <v>181</v>
      </c>
      <c r="C25" s="147">
        <v>4972</v>
      </c>
      <c r="D25" s="147">
        <v>6080</v>
      </c>
      <c r="E25" s="147">
        <v>42501</v>
      </c>
      <c r="F25" s="147">
        <v>42501</v>
      </c>
      <c r="G25" s="147">
        <v>2356618</v>
      </c>
    </row>
    <row r="26" spans="2:7" ht="12.75">
      <c r="B26" s="145" t="s">
        <v>183</v>
      </c>
      <c r="C26" s="146">
        <v>320</v>
      </c>
      <c r="D26" s="146">
        <v>513</v>
      </c>
      <c r="E26" s="147">
        <v>1625885</v>
      </c>
      <c r="F26" s="147">
        <v>1625885</v>
      </c>
      <c r="G26" s="147">
        <v>6303323</v>
      </c>
    </row>
    <row r="27" spans="2:7" ht="12.75">
      <c r="B27" s="145" t="s">
        <v>479</v>
      </c>
      <c r="C27" s="147">
        <v>31203</v>
      </c>
      <c r="D27" s="147">
        <v>4506823</v>
      </c>
      <c r="E27" s="147">
        <v>4526400</v>
      </c>
      <c r="F27" s="147">
        <v>4526400</v>
      </c>
      <c r="G27" s="147">
        <v>59567313</v>
      </c>
    </row>
    <row r="28" spans="2:7" ht="12.75">
      <c r="B28" s="145" t="s">
        <v>185</v>
      </c>
      <c r="C28" s="147">
        <v>1412</v>
      </c>
      <c r="D28" s="147">
        <v>1417</v>
      </c>
      <c r="E28" s="147">
        <v>763049</v>
      </c>
      <c r="F28" s="147">
        <v>763049</v>
      </c>
      <c r="G28" s="147">
        <v>11785972</v>
      </c>
    </row>
    <row r="29" spans="2:7" ht="12.75">
      <c r="B29" s="145" t="s">
        <v>561</v>
      </c>
      <c r="C29" s="147">
        <v>2308</v>
      </c>
      <c r="D29" s="147">
        <v>2654</v>
      </c>
      <c r="E29" s="147">
        <v>2506025</v>
      </c>
      <c r="F29" s="147">
        <v>2506025</v>
      </c>
      <c r="G29" s="147">
        <v>19144656</v>
      </c>
    </row>
    <row r="30" spans="2:7" ht="12.75">
      <c r="B30" s="145" t="s">
        <v>480</v>
      </c>
      <c r="C30" s="147">
        <v>2519</v>
      </c>
      <c r="D30" s="147">
        <v>2679</v>
      </c>
      <c r="E30" s="147">
        <v>2679</v>
      </c>
      <c r="F30" s="147">
        <v>2679</v>
      </c>
      <c r="G30" s="146">
        <v>0</v>
      </c>
    </row>
    <row r="31" spans="2:7" ht="12.75">
      <c r="B31" s="145" t="s">
        <v>189</v>
      </c>
      <c r="C31" s="146">
        <v>289</v>
      </c>
      <c r="D31" s="146">
        <v>529</v>
      </c>
      <c r="E31" s="147">
        <v>4175</v>
      </c>
      <c r="F31" s="146">
        <v>0</v>
      </c>
      <c r="G31" s="147">
        <v>1706132</v>
      </c>
    </row>
    <row r="32" spans="2:7" ht="12.75">
      <c r="B32" s="148" t="s">
        <v>236</v>
      </c>
      <c r="C32" s="146"/>
      <c r="D32" s="147">
        <v>4520695</v>
      </c>
      <c r="E32" s="147">
        <v>9470714</v>
      </c>
      <c r="F32" s="147">
        <v>9466539</v>
      </c>
      <c r="G32" s="147">
        <v>100864014</v>
      </c>
    </row>
    <row r="35" ht="12.75">
      <c r="E35" s="149" t="s">
        <v>449</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pgoldstein</cp:lastModifiedBy>
  <cp:lastPrinted>2006-08-02T17:02:48Z</cp:lastPrinted>
  <dcterms:created xsi:type="dcterms:W3CDTF">1997-11-17T15:13:16Z</dcterms:created>
  <dcterms:modified xsi:type="dcterms:W3CDTF">2006-08-17T13:53:54Z</dcterms:modified>
  <cp:category/>
  <cp:version/>
  <cp:contentType/>
  <cp:contentStatus/>
</cp:coreProperties>
</file>