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ml.chartshapes+xml"/>
  <Override PartName="/xl/charts/chart6.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8.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drawings/drawing9.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drawings/drawing10.xml" ContentType="application/vnd.openxmlformats-officedocument.drawing+xml"/>
  <Override PartName="/xl/charts/chart18.xml" ContentType="application/vnd.openxmlformats-officedocument.drawingml.chart+xml"/>
  <Override PartName="/xl/drawings/drawing11.xml" ContentType="application/vnd.openxmlformats-officedocument.drawing+xml"/>
  <Override PartName="/xl/charts/chart19.xml" ContentType="application/vnd.openxmlformats-officedocument.drawingml.chart+xml"/>
  <Override PartName="/xl/drawings/drawing12.xml" ContentType="application/vnd.openxmlformats-officedocument.drawing+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3.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drawings/drawing14.xml" ContentType="application/vnd.openxmlformats-officedocument.drawing+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drawings/drawing15.xml" ContentType="application/vnd.openxmlformats-officedocument.drawing+xml"/>
  <Override PartName="/xl/charts/chart39.xml" ContentType="application/vnd.openxmlformats-officedocument.drawingml.chart+xml"/>
  <Override PartName="/xl/charts/style2.xml" ContentType="application/vnd.ms-office.chartstyle+xml"/>
  <Override PartName="/xl/charts/colors2.xml" ContentType="application/vnd.ms-office.chartcolorstyle+xml"/>
  <Override PartName="/xl/charts/chart40.xml" ContentType="application/vnd.openxmlformats-officedocument.drawingml.chart+xml"/>
  <Override PartName="/xl/charts/style3.xml" ContentType="application/vnd.ms-office.chartstyle+xml"/>
  <Override PartName="/xl/charts/colors3.xml" ContentType="application/vnd.ms-office.chartcolorstyle+xml"/>
  <Override PartName="/xl/charts/chart41.xml" ContentType="application/vnd.openxmlformats-officedocument.drawingml.chart+xml"/>
  <Override PartName="/xl/charts/style4.xml" ContentType="application/vnd.ms-office.chartstyle+xml"/>
  <Override PartName="/xl/charts/colors4.xml" ContentType="application/vnd.ms-office.chartcolorstyle+xml"/>
  <Override PartName="/xl/charts/chart42.xml" ContentType="application/vnd.openxmlformats-officedocument.drawingml.chart+xml"/>
  <Override PartName="/xl/charts/style5.xml" ContentType="application/vnd.ms-office.chartstyle+xml"/>
  <Override PartName="/xl/charts/colors5.xml" ContentType="application/vnd.ms-office.chartcolorstyle+xml"/>
  <Override PartName="/xl/charts/chart43.xml" ContentType="application/vnd.openxmlformats-officedocument.drawingml.chart+xml"/>
  <Override PartName="/xl/charts/style6.xml" ContentType="application/vnd.ms-office.chartstyle+xml"/>
  <Override PartName="/xl/charts/colors6.xml" ContentType="application/vnd.ms-office.chartcolorstyle+xml"/>
  <Override PartName="/xl/charts/chart44.xml" ContentType="application/vnd.openxmlformats-officedocument.drawingml.chart+xml"/>
  <Override PartName="/xl/charts/style7.xml" ContentType="application/vnd.ms-office.chartstyle+xml"/>
  <Override PartName="/xl/charts/colors7.xml" ContentType="application/vnd.ms-office.chartcolorstyle+xml"/>
  <Override PartName="/xl/charts/chart45.xml" ContentType="application/vnd.openxmlformats-officedocument.drawingml.chart+xml"/>
  <Override PartName="/xl/charts/style8.xml" ContentType="application/vnd.ms-office.chartstyle+xml"/>
  <Override PartName="/xl/charts/colors8.xml" ContentType="application/vnd.ms-office.chartcolorstyle+xml"/>
  <Override PartName="/xl/charts/chart46.xml" ContentType="application/vnd.openxmlformats-officedocument.drawingml.chart+xml"/>
  <Override PartName="/xl/charts/style9.xml" ContentType="application/vnd.ms-office.chartstyle+xml"/>
  <Override PartName="/xl/charts/colors9.xml" ContentType="application/vnd.ms-office.chartcolorstyle+xml"/>
  <Override PartName="/xl/charts/chart47.xml" ContentType="application/vnd.openxmlformats-officedocument.drawingml.chart+xml"/>
  <Override PartName="/xl/charts/style10.xml" ContentType="application/vnd.ms-office.chartstyle+xml"/>
  <Override PartName="/xl/charts/colors10.xml" ContentType="application/vnd.ms-office.chartcolorstyle+xml"/>
  <Override PartName="/xl/charts/chart48.xml" ContentType="application/vnd.openxmlformats-officedocument.drawingml.chart+xml"/>
  <Override PartName="/xl/charts/style11.xml" ContentType="application/vnd.ms-office.chartstyle+xml"/>
  <Override PartName="/xl/charts/colors11.xml" ContentType="application/vnd.ms-office.chartcolorstyle+xml"/>
  <Override PartName="/xl/charts/chart49.xml" ContentType="application/vnd.openxmlformats-officedocument.drawingml.chart+xml"/>
  <Override PartName="/xl/charts/style12.xml" ContentType="application/vnd.ms-office.chartstyle+xml"/>
  <Override PartName="/xl/charts/colors12.xml" ContentType="application/vnd.ms-office.chartcolorstyle+xml"/>
  <Override PartName="/xl/pivotTables/pivotTable1.xml" ContentType="application/vnd.openxmlformats-officedocument.spreadsheetml.pivotTable+xml"/>
  <Override PartName="/xl/drawings/drawing16.xml" ContentType="application/vnd.openxmlformats-officedocument.drawing+xml"/>
  <Override PartName="/xl/charts/chart50.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7.xml" ContentType="application/vnd.openxmlformats-officedocument.drawingml.chartshapes+xml"/>
  <Override PartName="/xl/charts/chart51.xml" ContentType="application/vnd.openxmlformats-officedocument.drawingml.chart+xml"/>
  <Override PartName="/xl/drawings/drawing18.xml" ContentType="application/vnd.openxmlformats-officedocument.drawingml.chartshapes+xml"/>
  <Override PartName="/xl/charts/chart52.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9.xml" ContentType="application/vnd.openxmlformats-officedocument.drawingml.chartshapes+xml"/>
  <Override PartName="/xl/charts/chart53.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20.xml" ContentType="application/vnd.openxmlformats-officedocument.drawingml.chartshapes+xml"/>
  <Override PartName="/xl/drawings/drawing21.xml" ContentType="application/vnd.openxmlformats-officedocument.drawing+xml"/>
  <Override PartName="/xl/charts/chart54.xml" ContentType="application/vnd.openxmlformats-officedocument.drawingml.chart+xml"/>
  <Override PartName="/xl/charts/chart55.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charts/chart56.xml" ContentType="application/vnd.openxmlformats-officedocument.drawingml.chart+xml"/>
  <Override PartName="/xl/charts/chart57.xml" ContentType="application/vnd.openxmlformats-officedocument.drawingml.chart+xml"/>
  <Override PartName="/xl/drawings/drawing24.xml" ContentType="application/vnd.openxmlformats-officedocument.drawing+xml"/>
  <Override PartName="/xl/charts/chart58.xml" ContentType="application/vnd.openxmlformats-officedocument.drawingml.chart+xml"/>
  <Override PartName="/xl/charts/chart59.xml" ContentType="application/vnd.openxmlformats-officedocument.drawingml.chart+xml"/>
  <Override PartName="/xl/drawings/drawing25.xml" ContentType="application/vnd.openxmlformats-officedocument.drawing+xml"/>
  <Override PartName="/xl/charts/chart60.xml" ContentType="application/vnd.openxmlformats-officedocument.drawingml.chart+xml"/>
  <Override PartName="/xl/charts/chart61.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26.xml" ContentType="application/vnd.openxmlformats-officedocument.drawing+xml"/>
  <Override PartName="/xl/charts/chart62.xml" ContentType="application/vnd.openxmlformats-officedocument.drawingml.chart+xml"/>
  <Override PartName="/xl/charts/chart63.xml" ContentType="application/vnd.openxmlformats-officedocument.drawingml.chart+xml"/>
  <Override PartName="/xl/drawings/drawing27.xml" ContentType="application/vnd.openxmlformats-officedocument.drawing+xml"/>
  <Override PartName="/xl/charts/chart64.xml" ContentType="application/vnd.openxmlformats-officedocument.drawingml.chart+xml"/>
  <Override PartName="/xl/charts/chart6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defaultThemeVersion="202300"/>
  <mc:AlternateContent xmlns:mc="http://schemas.openxmlformats.org/markup-compatibility/2006">
    <mc:Choice Requires="x15">
      <x15ac:absPath xmlns:x15ac="http://schemas.microsoft.com/office/spreadsheetml/2010/11/ac" url="/Users/lwanchoo/Documents/files/Annual_reports/FY26AnjualReport/"/>
    </mc:Choice>
  </mc:AlternateContent>
  <xr:revisionPtr revIDLastSave="0" documentId="13_ncr:1_{C5FCC21B-E407-5245-A714-DA50C01AFDB7}" xr6:coauthVersionLast="47" xr6:coauthVersionMax="47" xr10:uidLastSave="{00000000-0000-0000-0000-000000000000}"/>
  <bookViews>
    <workbookView xWindow="-49500" yWindow="-1900" windowWidth="45640" windowHeight="23900" xr2:uid="{D4E9DB3E-3DCF-F24B-81BB-DC2389302AAF}"/>
  </bookViews>
  <sheets>
    <sheet name="Cover" sheetId="2" r:id="rId1"/>
    <sheet name="Preface" sheetId="3" r:id="rId2"/>
    <sheet name="Introduction" sheetId="4" r:id="rId3"/>
    <sheet name="Notes" sheetId="5" r:id="rId4"/>
    <sheet name="Executive_summary" sheetId="32" r:id="rId5"/>
    <sheet name="EOSDIS_Summary" sheetId="6" r:id="rId6"/>
    <sheet name="LANCE_Summary" sheetId="7" r:id="rId7"/>
    <sheet name="Ingest" sheetId="8" r:id="rId8"/>
    <sheet name="Archive" sheetId="9" r:id="rId9"/>
    <sheet name="Total Archive Size" sheetId="10" r:id="rId10"/>
    <sheet name="Distribution" sheetId="11" r:id="rId11"/>
    <sheet name="Foreign Distribution" sheetId="12" r:id="rId12"/>
    <sheet name="Top 20 Countries - Dist" sheetId="13" r:id="rId13"/>
    <sheet name="Data Users" sheetId="14" r:id="rId14"/>
    <sheet name="Top_10_country_with_NRT" sheetId="15" r:id="rId15"/>
    <sheet name="Unique Product Counts" sheetId="16" r:id="rId16"/>
    <sheet name="Distribution_Mission_Instrument" sheetId="17" r:id="rId17"/>
    <sheet name="Distribution_Mission_Domain" sheetId="18" r:id="rId18"/>
    <sheet name="Distribution_Mission_Level" sheetId="19" r:id="rId19"/>
    <sheet name="NRT" sheetId="20" r:id="rId20"/>
    <sheet name="doi_summary" sheetId="21" r:id="rId21"/>
    <sheet name="Total_Users" sheetId="22" r:id="rId22"/>
    <sheet name="Top_10_Products_Dist" sheetId="23" r:id="rId23"/>
    <sheet name="Total Archive Trend" sheetId="24" r:id="rId24"/>
    <sheet name="Product Distribution Trend" sheetId="25" r:id="rId25"/>
    <sheet name="Volume Distribution Trend" sheetId="26" r:id="rId26"/>
    <sheet name="Product_level_Trend" sheetId="27" r:id="rId27"/>
    <sheet name="Top 10 Product Trend" sheetId="28" r:id="rId28"/>
    <sheet name="US - Foreign Trend" sheetId="29" r:id="rId29"/>
    <sheet name="Public - Science User Trend" sheetId="30" r:id="rId30"/>
    <sheet name="Definitions" sheetId="31" r:id="rId31"/>
  </sheets>
  <definedNames>
    <definedName name="_xlnm.Print_Area" localSheetId="8">Archive!$A$1:$M$54</definedName>
    <definedName name="_xlnm.Print_Area" localSheetId="0">Cover!$A$1:$A$3</definedName>
    <definedName name="_xlnm.Print_Area" localSheetId="5">EOSDIS_Summary!$A$1:$C$16</definedName>
    <definedName name="_xlnm.Print_Area" localSheetId="7">Ingest!$A$1:$J$48</definedName>
    <definedName name="_xlnm.Print_Area" localSheetId="2">Introduction!$A$1:$B$13</definedName>
    <definedName name="_xlnm.Print_Area" localSheetId="19">NRT!#REF!</definedName>
    <definedName name="_xlnm.Print_Area" localSheetId="1">Preface!$A$1:$A$3</definedName>
    <definedName name="_xlnm.Print_Area" localSheetId="24">'Product Distribution Trend'!$A$1:$T$108</definedName>
    <definedName name="_xlnm.Print_Area" localSheetId="26">Product_level_Trend!$A$11:$K$28</definedName>
    <definedName name="_xlnm.Print_Area" localSheetId="29">'Public - Science User Trend'!$A$3:$K$39</definedName>
    <definedName name="_xlnm.Print_Area" localSheetId="12">'Top 20 Countries - Dist'!$A$1:$G$34</definedName>
    <definedName name="_xlnm.Print_Area" localSheetId="9">'Total Archive Size'!$A$1:$O$48</definedName>
    <definedName name="_xlnm.Print_Area" localSheetId="21">Total_Users!$A$1:$G$28</definedName>
    <definedName name="_xlnm.Print_Area" localSheetId="25">'Volume Distribution Trend'!#REF!</definedName>
  </definedNames>
  <calcPr calcId="191029"/>
  <pivotCaches>
    <pivotCache cacheId="4" r:id="rId3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44" i="16" l="1"/>
  <c r="D24" i="29" l="1"/>
  <c r="Q22" i="29"/>
  <c r="K22" i="29"/>
  <c r="U20" i="29"/>
  <c r="T20" i="29"/>
  <c r="S20" i="29"/>
  <c r="P20" i="29"/>
  <c r="O20" i="29"/>
  <c r="N20" i="29"/>
  <c r="M20" i="29"/>
  <c r="L20" i="29"/>
  <c r="K20" i="29"/>
  <c r="U19" i="29"/>
  <c r="T19" i="29"/>
  <c r="S19" i="29"/>
  <c r="R19" i="29"/>
  <c r="P19" i="29"/>
  <c r="O19" i="29"/>
  <c r="N19" i="29"/>
  <c r="M19" i="29"/>
  <c r="L19" i="29"/>
  <c r="K19" i="29"/>
  <c r="J19" i="29"/>
  <c r="I19" i="29"/>
  <c r="H19" i="29"/>
  <c r="G19" i="29"/>
  <c r="F19" i="29"/>
  <c r="E19" i="29"/>
  <c r="D19" i="29"/>
  <c r="C19" i="29"/>
  <c r="B19" i="29"/>
  <c r="U18" i="29"/>
  <c r="T18" i="29"/>
  <c r="S18" i="29"/>
  <c r="R18" i="29"/>
  <c r="P18" i="29"/>
  <c r="O18" i="29"/>
  <c r="N18" i="29"/>
  <c r="M18" i="29"/>
  <c r="L18" i="29"/>
  <c r="K18" i="29"/>
  <c r="J18" i="29"/>
  <c r="I18" i="29"/>
  <c r="H18" i="29"/>
  <c r="G18" i="29"/>
  <c r="F18" i="29"/>
  <c r="E18" i="29"/>
  <c r="D18" i="29"/>
  <c r="C18" i="29"/>
  <c r="B18" i="29"/>
  <c r="U17" i="29"/>
  <c r="U22" i="29" s="1"/>
  <c r="T17" i="29"/>
  <c r="T22" i="29" s="1"/>
  <c r="S17" i="29"/>
  <c r="S22" i="29" s="1"/>
  <c r="R17" i="29"/>
  <c r="R22" i="29" s="1"/>
  <c r="Q17" i="29"/>
  <c r="P17" i="29"/>
  <c r="P22" i="29" s="1"/>
  <c r="O17" i="29"/>
  <c r="O22" i="29" s="1"/>
  <c r="N17" i="29"/>
  <c r="N22" i="29" s="1"/>
  <c r="M17" i="29"/>
  <c r="M22" i="29" s="1"/>
  <c r="L17" i="29"/>
  <c r="L22" i="29" s="1"/>
  <c r="K17" i="29"/>
  <c r="U14" i="29"/>
  <c r="T14" i="29"/>
  <c r="S14" i="29"/>
  <c r="R14" i="29"/>
  <c r="Q14" i="29"/>
  <c r="P14" i="29"/>
  <c r="O14" i="29"/>
  <c r="N14" i="29"/>
  <c r="M14" i="29"/>
  <c r="L14" i="29"/>
  <c r="K14" i="29"/>
  <c r="J14" i="29"/>
  <c r="I14" i="29"/>
  <c r="H14" i="29"/>
  <c r="G14" i="29"/>
  <c r="F14" i="29"/>
  <c r="E14" i="29"/>
  <c r="D14" i="29"/>
  <c r="C14" i="29"/>
  <c r="B14" i="29"/>
  <c r="G77" i="27"/>
  <c r="F77" i="27"/>
  <c r="E77" i="27"/>
  <c r="D77" i="27"/>
  <c r="C77" i="27"/>
  <c r="B77" i="27"/>
  <c r="H76" i="27"/>
  <c r="H75" i="27"/>
  <c r="H74" i="27"/>
  <c r="H73" i="27"/>
  <c r="H72" i="27"/>
  <c r="H71" i="27"/>
  <c r="H70" i="27"/>
  <c r="H69" i="27"/>
  <c r="H68" i="27"/>
  <c r="H67" i="27"/>
  <c r="H66" i="27"/>
  <c r="H65" i="27"/>
  <c r="H64" i="27"/>
  <c r="H63" i="27"/>
  <c r="H62" i="27"/>
  <c r="H61" i="27"/>
  <c r="H60" i="27"/>
  <c r="H59" i="27"/>
  <c r="H58" i="27"/>
  <c r="H57" i="27"/>
  <c r="H56" i="27"/>
  <c r="H55" i="27"/>
  <c r="H54" i="27"/>
  <c r="H53" i="27"/>
  <c r="H52" i="27"/>
  <c r="H51" i="27"/>
  <c r="H50" i="27"/>
  <c r="G44" i="27"/>
  <c r="F44" i="27"/>
  <c r="E44" i="27"/>
  <c r="E13" i="27" s="1"/>
  <c r="D44" i="27"/>
  <c r="D13" i="27" s="1"/>
  <c r="C44" i="27"/>
  <c r="C13" i="27" s="1"/>
  <c r="B44" i="27"/>
  <c r="G43" i="27"/>
  <c r="F43" i="27"/>
  <c r="E43" i="27"/>
  <c r="D43" i="27"/>
  <c r="C43" i="27"/>
  <c r="B43" i="27"/>
  <c r="H43" i="27" s="1"/>
  <c r="G42" i="27"/>
  <c r="F42" i="27"/>
  <c r="E42" i="27"/>
  <c r="D42" i="27"/>
  <c r="C42" i="27"/>
  <c r="B42" i="27"/>
  <c r="G41" i="27"/>
  <c r="F41" i="27"/>
  <c r="E41" i="27"/>
  <c r="D41" i="27"/>
  <c r="C41" i="27"/>
  <c r="H41" i="27" s="1"/>
  <c r="B41" i="27"/>
  <c r="G40" i="27"/>
  <c r="F40" i="27"/>
  <c r="E40" i="27"/>
  <c r="D40" i="27"/>
  <c r="C40" i="27"/>
  <c r="B40" i="27"/>
  <c r="G39" i="27"/>
  <c r="F39" i="27"/>
  <c r="E39" i="27"/>
  <c r="D39" i="27"/>
  <c r="C39" i="27"/>
  <c r="B39" i="27"/>
  <c r="G38" i="27"/>
  <c r="F38" i="27"/>
  <c r="E38" i="27"/>
  <c r="D38" i="27"/>
  <c r="C38" i="27"/>
  <c r="B38" i="27"/>
  <c r="G37" i="27"/>
  <c r="F37" i="27"/>
  <c r="E37" i="27"/>
  <c r="D37" i="27"/>
  <c r="C37" i="27"/>
  <c r="B37" i="27"/>
  <c r="G36" i="27"/>
  <c r="F36" i="27"/>
  <c r="E36" i="27"/>
  <c r="D36" i="27"/>
  <c r="C36" i="27"/>
  <c r="B36" i="27"/>
  <c r="G35" i="27"/>
  <c r="F35" i="27"/>
  <c r="E35" i="27"/>
  <c r="D35" i="27"/>
  <c r="C35" i="27"/>
  <c r="B35" i="27"/>
  <c r="G34" i="27"/>
  <c r="F34" i="27"/>
  <c r="E34" i="27"/>
  <c r="D34" i="27"/>
  <c r="C34" i="27"/>
  <c r="B34" i="27"/>
  <c r="G33" i="27"/>
  <c r="F33" i="27"/>
  <c r="E33" i="27"/>
  <c r="D33" i="27"/>
  <c r="C33" i="27"/>
  <c r="B33" i="27"/>
  <c r="G32" i="27"/>
  <c r="F32" i="27"/>
  <c r="E32" i="27"/>
  <c r="D32" i="27"/>
  <c r="C32" i="27"/>
  <c r="B32" i="27"/>
  <c r="G31" i="27"/>
  <c r="F31" i="27"/>
  <c r="E31" i="27"/>
  <c r="D31" i="27"/>
  <c r="C31" i="27"/>
  <c r="B31" i="27"/>
  <c r="G30" i="27"/>
  <c r="F30" i="27"/>
  <c r="E30" i="27"/>
  <c r="D30" i="27"/>
  <c r="C30" i="27"/>
  <c r="B30" i="27"/>
  <c r="G29" i="27"/>
  <c r="F29" i="27"/>
  <c r="E29" i="27"/>
  <c r="D29" i="27"/>
  <c r="C29" i="27"/>
  <c r="B29" i="27"/>
  <c r="G28" i="27"/>
  <c r="F28" i="27"/>
  <c r="E28" i="27"/>
  <c r="D28" i="27"/>
  <c r="C28" i="27"/>
  <c r="B28" i="27"/>
  <c r="G27" i="27"/>
  <c r="F27" i="27"/>
  <c r="E27" i="27"/>
  <c r="D27" i="27"/>
  <c r="C27" i="27"/>
  <c r="B27" i="27"/>
  <c r="G26" i="27"/>
  <c r="F26" i="27"/>
  <c r="E26" i="27"/>
  <c r="D26" i="27"/>
  <c r="C26" i="27"/>
  <c r="B26" i="27"/>
  <c r="G25" i="27"/>
  <c r="F25" i="27"/>
  <c r="E25" i="27"/>
  <c r="D25" i="27"/>
  <c r="C25" i="27"/>
  <c r="B25" i="27"/>
  <c r="G24" i="27"/>
  <c r="F24" i="27"/>
  <c r="E24" i="27"/>
  <c r="D24" i="27"/>
  <c r="C24" i="27"/>
  <c r="B24" i="27"/>
  <c r="G23" i="27"/>
  <c r="F23" i="27"/>
  <c r="E23" i="27"/>
  <c r="D23" i="27"/>
  <c r="C23" i="27"/>
  <c r="B23" i="27"/>
  <c r="G22" i="27"/>
  <c r="F22" i="27"/>
  <c r="E22" i="27"/>
  <c r="D22" i="27"/>
  <c r="C22" i="27"/>
  <c r="B22" i="27"/>
  <c r="G21" i="27"/>
  <c r="F21" i="27"/>
  <c r="E21" i="27"/>
  <c r="D21" i="27"/>
  <c r="C21" i="27"/>
  <c r="B21" i="27"/>
  <c r="G20" i="27"/>
  <c r="F20" i="27"/>
  <c r="E20" i="27"/>
  <c r="D20" i="27"/>
  <c r="C20" i="27"/>
  <c r="B20" i="27"/>
  <c r="G19" i="27"/>
  <c r="G45" i="27" s="1"/>
  <c r="F19" i="27"/>
  <c r="E19" i="27"/>
  <c r="D19" i="27"/>
  <c r="C19" i="27"/>
  <c r="B19" i="27"/>
  <c r="G18" i="27"/>
  <c r="F18" i="27"/>
  <c r="E18" i="27"/>
  <c r="D18" i="27"/>
  <c r="D45" i="27" s="1"/>
  <c r="C18" i="27"/>
  <c r="B18" i="27"/>
  <c r="G13" i="27"/>
  <c r="F13" i="27"/>
  <c r="AL97" i="26"/>
  <c r="P90" i="26"/>
  <c r="O90" i="26"/>
  <c r="N90" i="26"/>
  <c r="M90" i="26"/>
  <c r="L90" i="26"/>
  <c r="K90" i="26"/>
  <c r="J90" i="26"/>
  <c r="I90" i="26"/>
  <c r="H90" i="26"/>
  <c r="G90" i="26"/>
  <c r="F90" i="26"/>
  <c r="E90" i="26"/>
  <c r="D90" i="26"/>
  <c r="C90" i="26"/>
  <c r="B90" i="26"/>
  <c r="C56" i="26"/>
  <c r="B56" i="26"/>
  <c r="C55" i="26"/>
  <c r="B55" i="26"/>
  <c r="C54" i="26"/>
  <c r="B54" i="26"/>
  <c r="C53" i="26"/>
  <c r="F53" i="26" s="1"/>
  <c r="B53" i="26"/>
  <c r="C52" i="26"/>
  <c r="B52" i="26"/>
  <c r="C51" i="26"/>
  <c r="D51" i="26" s="1"/>
  <c r="B51" i="26"/>
  <c r="D50" i="26"/>
  <c r="C50" i="26"/>
  <c r="B50" i="26"/>
  <c r="C49" i="26"/>
  <c r="B49" i="26"/>
  <c r="C48" i="26"/>
  <c r="B48" i="26"/>
  <c r="C47" i="26"/>
  <c r="D47" i="26" s="1"/>
  <c r="B47" i="26"/>
  <c r="C46" i="26"/>
  <c r="B46" i="26"/>
  <c r="C45" i="26"/>
  <c r="B45" i="26"/>
  <c r="B44" i="26"/>
  <c r="B43" i="26"/>
  <c r="B42" i="26"/>
  <c r="B41" i="26"/>
  <c r="B40" i="26"/>
  <c r="B39" i="26"/>
  <c r="B38" i="26"/>
  <c r="B37" i="26"/>
  <c r="B36" i="26"/>
  <c r="B35" i="26"/>
  <c r="B34" i="26"/>
  <c r="B33" i="26"/>
  <c r="B32" i="26"/>
  <c r="B31" i="26"/>
  <c r="B30" i="26"/>
  <c r="P126" i="25"/>
  <c r="P89" i="25"/>
  <c r="N89" i="25"/>
  <c r="M89" i="25"/>
  <c r="L89" i="25"/>
  <c r="K89" i="25"/>
  <c r="J89" i="25"/>
  <c r="I89" i="25"/>
  <c r="H89" i="25"/>
  <c r="G89" i="25"/>
  <c r="F89" i="25"/>
  <c r="E89" i="25"/>
  <c r="D89" i="25"/>
  <c r="C89" i="25"/>
  <c r="B89" i="25"/>
  <c r="O88" i="25"/>
  <c r="R88" i="25" s="1"/>
  <c r="O87" i="25"/>
  <c r="O89" i="25" s="1"/>
  <c r="R86" i="25"/>
  <c r="C54" i="25"/>
  <c r="C53" i="25"/>
  <c r="B53" i="25"/>
  <c r="D53" i="25" s="1"/>
  <c r="C52" i="25"/>
  <c r="B52" i="25"/>
  <c r="C51" i="25"/>
  <c r="B51" i="25"/>
  <c r="C50" i="25"/>
  <c r="B50" i="25"/>
  <c r="C49" i="25"/>
  <c r="B49" i="25"/>
  <c r="C48" i="25"/>
  <c r="B48" i="25"/>
  <c r="C47" i="25"/>
  <c r="B47" i="25"/>
  <c r="C46" i="25"/>
  <c r="B46" i="25"/>
  <c r="C45" i="25"/>
  <c r="B45" i="25"/>
  <c r="C44" i="25"/>
  <c r="B44" i="25"/>
  <c r="C43" i="25"/>
  <c r="B43" i="25"/>
  <c r="C42" i="25"/>
  <c r="B42" i="25"/>
  <c r="C41" i="25"/>
  <c r="B41" i="25"/>
  <c r="C40" i="25"/>
  <c r="B40" i="25"/>
  <c r="C39" i="25"/>
  <c r="B39" i="25"/>
  <c r="C38" i="25"/>
  <c r="B38" i="25"/>
  <c r="B37" i="25"/>
  <c r="B36" i="25"/>
  <c r="B35" i="25"/>
  <c r="B34" i="25"/>
  <c r="B33" i="25"/>
  <c r="B32" i="25"/>
  <c r="B31" i="25"/>
  <c r="B30" i="25"/>
  <c r="B29" i="25"/>
  <c r="B28" i="25"/>
  <c r="B97" i="24"/>
  <c r="B95" i="24"/>
  <c r="B85" i="24"/>
  <c r="L59" i="24"/>
  <c r="L58" i="24"/>
  <c r="L57" i="24"/>
  <c r="L56" i="24"/>
  <c r="L55" i="24"/>
  <c r="L54" i="24"/>
  <c r="L53" i="24"/>
  <c r="L52" i="24"/>
  <c r="L51" i="24"/>
  <c r="B18" i="24" s="1"/>
  <c r="L50" i="24"/>
  <c r="B17" i="24" s="1"/>
  <c r="L49" i="24"/>
  <c r="B16" i="24" s="1"/>
  <c r="L48" i="24"/>
  <c r="B15" i="24" s="1"/>
  <c r="L46" i="24"/>
  <c r="B14" i="24" s="1"/>
  <c r="H45" i="24"/>
  <c r="L45" i="24" s="1"/>
  <c r="B13" i="24" s="1"/>
  <c r="J44" i="24"/>
  <c r="H44" i="24" s="1"/>
  <c r="L44" i="24" s="1"/>
  <c r="B12" i="24" s="1"/>
  <c r="I44" i="24"/>
  <c r="I43" i="24"/>
  <c r="H43" i="24" s="1"/>
  <c r="L43" i="24" s="1"/>
  <c r="I42" i="24"/>
  <c r="H42" i="24"/>
  <c r="L42" i="24" s="1"/>
  <c r="B10" i="24" s="1"/>
  <c r="D40" i="24"/>
  <c r="L39" i="24"/>
  <c r="B7" i="24" s="1"/>
  <c r="E39" i="24"/>
  <c r="E40" i="24" s="1"/>
  <c r="E41" i="24" s="1"/>
  <c r="L38" i="24"/>
  <c r="B6" i="24" s="1"/>
  <c r="F38" i="24"/>
  <c r="E38" i="24"/>
  <c r="L37" i="24"/>
  <c r="F37" i="24"/>
  <c r="B32" i="24"/>
  <c r="C32" i="24" s="1"/>
  <c r="B31" i="24"/>
  <c r="C31" i="24" s="1"/>
  <c r="B30" i="24"/>
  <c r="C30" i="24" s="1"/>
  <c r="B29" i="24"/>
  <c r="C29" i="24" s="1"/>
  <c r="B28" i="24"/>
  <c r="C28" i="24" s="1"/>
  <c r="B27" i="24"/>
  <c r="B92" i="24" s="1"/>
  <c r="B26" i="24"/>
  <c r="B91" i="24" s="1"/>
  <c r="B25" i="24"/>
  <c r="B24" i="24"/>
  <c r="B23" i="24"/>
  <c r="B88" i="24" s="1"/>
  <c r="B22" i="24"/>
  <c r="B87" i="24" s="1"/>
  <c r="B21" i="24"/>
  <c r="B86" i="24" s="1"/>
  <c r="B20" i="24"/>
  <c r="B19" i="24"/>
  <c r="B84" i="24" s="1"/>
  <c r="B11" i="24"/>
  <c r="C25" i="22"/>
  <c r="B25" i="22"/>
  <c r="D24" i="22"/>
  <c r="D22" i="22"/>
  <c r="D21" i="22"/>
  <c r="D20" i="22"/>
  <c r="D19" i="22"/>
  <c r="D18" i="22"/>
  <c r="D17" i="22"/>
  <c r="D16" i="22"/>
  <c r="D15" i="22"/>
  <c r="D14" i="22"/>
  <c r="D12" i="22"/>
  <c r="D11" i="22"/>
  <c r="D10" i="22"/>
  <c r="G180" i="21"/>
  <c r="G179" i="21"/>
  <c r="G178" i="21"/>
  <c r="G177" i="21"/>
  <c r="G176" i="21"/>
  <c r="G175" i="21"/>
  <c r="G174" i="21"/>
  <c r="G173" i="21"/>
  <c r="G172" i="21"/>
  <c r="G171" i="21"/>
  <c r="G170" i="21"/>
  <c r="G169" i="21"/>
  <c r="H145" i="21"/>
  <c r="C145" i="21"/>
  <c r="K144" i="21"/>
  <c r="F144" i="21"/>
  <c r="K143" i="21"/>
  <c r="K142" i="21"/>
  <c r="K141" i="21"/>
  <c r="K140" i="21"/>
  <c r="K139" i="21"/>
  <c r="K138" i="21"/>
  <c r="K137" i="21"/>
  <c r="K136" i="21"/>
  <c r="K135" i="21"/>
  <c r="K134" i="21"/>
  <c r="K133" i="21"/>
  <c r="T69" i="21"/>
  <c r="S69" i="21"/>
  <c r="U68" i="21"/>
  <c r="U67" i="21"/>
  <c r="U66" i="21"/>
  <c r="U65" i="21"/>
  <c r="U64" i="21"/>
  <c r="U63" i="21"/>
  <c r="U62" i="21"/>
  <c r="U61" i="21"/>
  <c r="U60" i="21"/>
  <c r="U59" i="21"/>
  <c r="U58" i="21"/>
  <c r="U57" i="21"/>
  <c r="U56" i="21"/>
  <c r="U55" i="21"/>
  <c r="U54" i="21"/>
  <c r="U53" i="21"/>
  <c r="U52" i="21"/>
  <c r="U51" i="21"/>
  <c r="U50" i="21"/>
  <c r="U49" i="21"/>
  <c r="U48" i="21"/>
  <c r="U47" i="21"/>
  <c r="U46" i="21"/>
  <c r="U45" i="21"/>
  <c r="S34" i="21"/>
  <c r="R34" i="21"/>
  <c r="T18" i="21"/>
  <c r="S18" i="21"/>
  <c r="D4" i="21"/>
  <c r="D5" i="21" s="1"/>
  <c r="D6" i="21" s="1"/>
  <c r="D7" i="21" s="1"/>
  <c r="D8" i="21" s="1"/>
  <c r="D9" i="21" s="1"/>
  <c r="D10" i="21" s="1"/>
  <c r="D11" i="21" s="1"/>
  <c r="D12" i="21" s="1"/>
  <c r="D13" i="21" s="1"/>
  <c r="D14" i="21" s="1"/>
  <c r="D15" i="21" s="1"/>
  <c r="D16" i="21" s="1"/>
  <c r="D17" i="21" s="1"/>
  <c r="D18" i="21" s="1"/>
  <c r="D19" i="21" s="1"/>
  <c r="D20" i="21" s="1"/>
  <c r="D21" i="21" s="1"/>
  <c r="D22" i="21" s="1"/>
  <c r="D23" i="21" s="1"/>
  <c r="D24" i="21" s="1"/>
  <c r="D25" i="21" s="1"/>
  <c r="D26" i="21" s="1"/>
  <c r="D27" i="21" s="1"/>
  <c r="D28" i="21" s="1"/>
  <c r="D29" i="21" s="1"/>
  <c r="D30" i="21" s="1"/>
  <c r="D31" i="21" s="1"/>
  <c r="D32" i="21" s="1"/>
  <c r="D33" i="21" s="1"/>
  <c r="D34" i="21" s="1"/>
  <c r="D35" i="21" s="1"/>
  <c r="D36" i="21" s="1"/>
  <c r="D37" i="21" s="1"/>
  <c r="D38" i="21" s="1"/>
  <c r="D39" i="21" s="1"/>
  <c r="D40" i="21" s="1"/>
  <c r="D41" i="21" s="1"/>
  <c r="D42" i="21" s="1"/>
  <c r="D43" i="21" s="1"/>
  <c r="D44" i="21" s="1"/>
  <c r="D45" i="21" s="1"/>
  <c r="D46" i="21" s="1"/>
  <c r="D47" i="21" s="1"/>
  <c r="D48" i="21" s="1"/>
  <c r="D49" i="21" s="1"/>
  <c r="D50" i="21" s="1"/>
  <c r="D51" i="21" s="1"/>
  <c r="D52" i="21" s="1"/>
  <c r="D53" i="21" s="1"/>
  <c r="D54" i="21" s="1"/>
  <c r="D55" i="21" s="1"/>
  <c r="D56" i="21" s="1"/>
  <c r="D57" i="21" s="1"/>
  <c r="D58" i="21" s="1"/>
  <c r="D59" i="21" s="1"/>
  <c r="D60" i="21" s="1"/>
  <c r="D61" i="21" s="1"/>
  <c r="D62" i="21" s="1"/>
  <c r="D63" i="21" s="1"/>
  <c r="D64" i="21" s="1"/>
  <c r="D65" i="21" s="1"/>
  <c r="D66" i="21" s="1"/>
  <c r="D67" i="21" s="1"/>
  <c r="D68" i="21" s="1"/>
  <c r="D69" i="21" s="1"/>
  <c r="D70" i="21" s="1"/>
  <c r="D71" i="21" s="1"/>
  <c r="D72" i="21" s="1"/>
  <c r="D73" i="21" s="1"/>
  <c r="D74" i="21" s="1"/>
  <c r="D75" i="21" s="1"/>
  <c r="D76" i="21" s="1"/>
  <c r="D77" i="21" s="1"/>
  <c r="D78" i="21" s="1"/>
  <c r="D79" i="21" s="1"/>
  <c r="D80" i="21" s="1"/>
  <c r="D81" i="21" s="1"/>
  <c r="D82" i="21" s="1"/>
  <c r="D83" i="21" s="1"/>
  <c r="D84" i="21" s="1"/>
  <c r="D85" i="21" s="1"/>
  <c r="D86" i="21" s="1"/>
  <c r="D87" i="21" s="1"/>
  <c r="D88" i="21" s="1"/>
  <c r="D89" i="21" s="1"/>
  <c r="D90" i="21" s="1"/>
  <c r="D91" i="21" s="1"/>
  <c r="D92" i="21" s="1"/>
  <c r="D93" i="21" s="1"/>
  <c r="D94" i="21" s="1"/>
  <c r="D95" i="21" s="1"/>
  <c r="D96" i="21" s="1"/>
  <c r="D97" i="21" s="1"/>
  <c r="D98" i="21" s="1"/>
  <c r="D99" i="21" s="1"/>
  <c r="D100" i="21" s="1"/>
  <c r="D101" i="21" s="1"/>
  <c r="D102" i="21" s="1"/>
  <c r="D103" i="21" s="1"/>
  <c r="D104" i="21" s="1"/>
  <c r="D105" i="21" s="1"/>
  <c r="D106" i="21" s="1"/>
  <c r="D107" i="21" s="1"/>
  <c r="D108" i="21" s="1"/>
  <c r="D109" i="21" s="1"/>
  <c r="D110" i="21" s="1"/>
  <c r="D111" i="21" s="1"/>
  <c r="D112" i="21" s="1"/>
  <c r="D113" i="21" s="1"/>
  <c r="D114" i="21" s="1"/>
  <c r="D115" i="21" s="1"/>
  <c r="D116" i="21" s="1"/>
  <c r="D117" i="21" s="1"/>
  <c r="D118" i="21" s="1"/>
  <c r="D119" i="21" s="1"/>
  <c r="D120" i="21" s="1"/>
  <c r="D121" i="21" s="1"/>
  <c r="D122" i="21" s="1"/>
  <c r="D123" i="21" s="1"/>
  <c r="D124" i="21" s="1"/>
  <c r="D125" i="21" s="1"/>
  <c r="D126" i="21" s="1"/>
  <c r="D127" i="21" s="1"/>
  <c r="D128" i="21" s="1"/>
  <c r="D129" i="21" s="1"/>
  <c r="D130" i="21" s="1"/>
  <c r="D131" i="21" s="1"/>
  <c r="D132" i="21" s="1"/>
  <c r="D133" i="21" s="1"/>
  <c r="D134" i="21" s="1"/>
  <c r="D135" i="21" s="1"/>
  <c r="D136" i="21" s="1"/>
  <c r="D137" i="21" s="1"/>
  <c r="D138" i="21" s="1"/>
  <c r="D139" i="21" s="1"/>
  <c r="D140" i="21" s="1"/>
  <c r="D141" i="21" s="1"/>
  <c r="D142" i="21" s="1"/>
  <c r="D143" i="21" s="1"/>
  <c r="D144" i="21" s="1"/>
  <c r="E218" i="20"/>
  <c r="D218" i="20"/>
  <c r="C218" i="20"/>
  <c r="B218" i="20"/>
  <c r="D132" i="20"/>
  <c r="F131" i="20"/>
  <c r="C63" i="20"/>
  <c r="C62" i="20"/>
  <c r="C61" i="20"/>
  <c r="AH126" i="19"/>
  <c r="AG126" i="19"/>
  <c r="AF126" i="19"/>
  <c r="AE126" i="19"/>
  <c r="AD126" i="19"/>
  <c r="AA126" i="19"/>
  <c r="W126" i="19"/>
  <c r="V126" i="19"/>
  <c r="S126" i="19"/>
  <c r="O126" i="19"/>
  <c r="N126" i="19"/>
  <c r="AI125" i="19"/>
  <c r="AF10" i="19" s="1"/>
  <c r="X125" i="19"/>
  <c r="AD10" i="19" s="1"/>
  <c r="P125" i="19"/>
  <c r="AI124" i="19"/>
  <c r="AF9" i="19" s="1"/>
  <c r="X124" i="19"/>
  <c r="AD9" i="19" s="1"/>
  <c r="P124" i="19"/>
  <c r="AB9" i="19" s="1"/>
  <c r="AI123" i="19"/>
  <c r="AF8" i="19" s="1"/>
  <c r="X123" i="19"/>
  <c r="AD8" i="19" s="1"/>
  <c r="P123" i="19"/>
  <c r="AI122" i="19"/>
  <c r="X122" i="19"/>
  <c r="P122" i="19"/>
  <c r="AI121" i="19"/>
  <c r="AF6" i="19" s="1"/>
  <c r="X121" i="19"/>
  <c r="AD6" i="19" s="1"/>
  <c r="P121" i="19"/>
  <c r="AI120" i="19"/>
  <c r="AF5" i="19" s="1"/>
  <c r="AF11" i="19" s="1"/>
  <c r="X120" i="19"/>
  <c r="AD5" i="19" s="1"/>
  <c r="P120" i="19"/>
  <c r="AH114" i="19"/>
  <c r="AG114" i="19"/>
  <c r="AF114" i="19"/>
  <c r="AE114" i="19"/>
  <c r="AD114" i="19"/>
  <c r="AA114" i="19"/>
  <c r="W114" i="19"/>
  <c r="V114" i="19"/>
  <c r="S114" i="19"/>
  <c r="O114" i="19"/>
  <c r="N114" i="19"/>
  <c r="AI113" i="19"/>
  <c r="X113" i="19"/>
  <c r="X103" i="19" s="1"/>
  <c r="T10" i="19" s="1"/>
  <c r="P113" i="19"/>
  <c r="P103" i="19" s="1"/>
  <c r="R10" i="19" s="1"/>
  <c r="AI112" i="19"/>
  <c r="AI102" i="19" s="1"/>
  <c r="V9" i="19" s="1"/>
  <c r="X112" i="19"/>
  <c r="X102" i="19" s="1"/>
  <c r="T9" i="19" s="1"/>
  <c r="P112" i="19"/>
  <c r="AI111" i="19"/>
  <c r="X111" i="19"/>
  <c r="X101" i="19" s="1"/>
  <c r="T8" i="19" s="1"/>
  <c r="P111" i="19"/>
  <c r="P101" i="19" s="1"/>
  <c r="R8" i="19" s="1"/>
  <c r="AI110" i="19"/>
  <c r="AI100" i="19" s="1"/>
  <c r="V7" i="19" s="1"/>
  <c r="X110" i="19"/>
  <c r="X100" i="19" s="1"/>
  <c r="T7" i="19" s="1"/>
  <c r="P110" i="19"/>
  <c r="P100" i="19" s="1"/>
  <c r="R7" i="19" s="1"/>
  <c r="AI109" i="19"/>
  <c r="AI99" i="19" s="1"/>
  <c r="V6" i="19" s="1"/>
  <c r="X109" i="19"/>
  <c r="P109" i="19"/>
  <c r="AI108" i="19"/>
  <c r="AI98" i="19" s="1"/>
  <c r="P108" i="19"/>
  <c r="AD104" i="19"/>
  <c r="AI103" i="19"/>
  <c r="V10" i="19" s="1"/>
  <c r="AH103" i="19"/>
  <c r="AG103" i="19"/>
  <c r="AF103" i="19"/>
  <c r="AE103" i="19"/>
  <c r="AD103" i="19"/>
  <c r="AA103" i="19"/>
  <c r="W103" i="19"/>
  <c r="V103" i="19"/>
  <c r="S103" i="19"/>
  <c r="S10" i="19" s="1"/>
  <c r="O103" i="19"/>
  <c r="N103" i="19"/>
  <c r="AH102" i="19"/>
  <c r="AG102" i="19"/>
  <c r="AF102" i="19"/>
  <c r="AE102" i="19"/>
  <c r="AD102" i="19"/>
  <c r="AA102" i="19"/>
  <c r="W102" i="19"/>
  <c r="V102" i="19"/>
  <c r="S102" i="19"/>
  <c r="P102" i="19"/>
  <c r="R9" i="19" s="1"/>
  <c r="O102" i="19"/>
  <c r="N102" i="19"/>
  <c r="AI101" i="19"/>
  <c r="V8" i="19" s="1"/>
  <c r="AH101" i="19"/>
  <c r="AG101" i="19"/>
  <c r="AF101" i="19"/>
  <c r="AE101" i="19"/>
  <c r="AD101" i="19"/>
  <c r="AA101" i="19"/>
  <c r="U8" i="19" s="1"/>
  <c r="W101" i="19"/>
  <c r="V101" i="19"/>
  <c r="S101" i="19"/>
  <c r="S8" i="19" s="1"/>
  <c r="O101" i="19"/>
  <c r="N101" i="19"/>
  <c r="AH100" i="19"/>
  <c r="AG100" i="19"/>
  <c r="AF100" i="19"/>
  <c r="AE100" i="19"/>
  <c r="AD100" i="19"/>
  <c r="AA100" i="19"/>
  <c r="W100" i="19"/>
  <c r="V100" i="19"/>
  <c r="S100" i="19"/>
  <c r="O100" i="19"/>
  <c r="N100" i="19"/>
  <c r="AH99" i="19"/>
  <c r="AG99" i="19"/>
  <c r="AF99" i="19"/>
  <c r="AE99" i="19"/>
  <c r="AD99" i="19"/>
  <c r="AA99" i="19"/>
  <c r="U6" i="19" s="1"/>
  <c r="U11" i="19" s="1"/>
  <c r="X99" i="19"/>
  <c r="W99" i="19"/>
  <c r="W104" i="19" s="1"/>
  <c r="V99" i="19"/>
  <c r="S99" i="19"/>
  <c r="S6" i="19" s="1"/>
  <c r="P99" i="19"/>
  <c r="R6" i="19" s="1"/>
  <c r="O99" i="19"/>
  <c r="N99" i="19"/>
  <c r="AH98" i="19"/>
  <c r="AG98" i="19"/>
  <c r="AF98" i="19"/>
  <c r="AE98" i="19"/>
  <c r="AD98" i="19"/>
  <c r="P98" i="19"/>
  <c r="O98" i="19"/>
  <c r="N98" i="19"/>
  <c r="AH92" i="19"/>
  <c r="AG92" i="19"/>
  <c r="AF92" i="19"/>
  <c r="AE92" i="19"/>
  <c r="AD92" i="19"/>
  <c r="AA92" i="19"/>
  <c r="W92" i="19"/>
  <c r="V92" i="19"/>
  <c r="S92" i="19"/>
  <c r="O92" i="19"/>
  <c r="N92" i="19"/>
  <c r="AI91" i="19"/>
  <c r="AI81" i="19" s="1"/>
  <c r="L10" i="19" s="1"/>
  <c r="X91" i="19"/>
  <c r="P91" i="19"/>
  <c r="AI90" i="19"/>
  <c r="AI80" i="19" s="1"/>
  <c r="L9" i="19" s="1"/>
  <c r="X90" i="19"/>
  <c r="P90" i="19"/>
  <c r="P80" i="19" s="1"/>
  <c r="AI89" i="19"/>
  <c r="AI79" i="19" s="1"/>
  <c r="L8" i="19" s="1"/>
  <c r="X89" i="19"/>
  <c r="P89" i="19"/>
  <c r="P79" i="19" s="1"/>
  <c r="H8" i="19" s="1"/>
  <c r="AI88" i="19"/>
  <c r="AI78" i="19" s="1"/>
  <c r="L7" i="19" s="1"/>
  <c r="X88" i="19"/>
  <c r="P88" i="19"/>
  <c r="P78" i="19" s="1"/>
  <c r="AI87" i="19"/>
  <c r="AI77" i="19" s="1"/>
  <c r="L6" i="19" s="1"/>
  <c r="X87" i="19"/>
  <c r="X92" i="19" s="1"/>
  <c r="P87" i="19"/>
  <c r="AI86" i="19"/>
  <c r="AI76" i="19" s="1"/>
  <c r="L5" i="19" s="1"/>
  <c r="P86" i="19"/>
  <c r="AH81" i="19"/>
  <c r="AG81" i="19"/>
  <c r="AF81" i="19"/>
  <c r="AE81" i="19"/>
  <c r="AD81" i="19"/>
  <c r="AA81" i="19"/>
  <c r="K10" i="19" s="1"/>
  <c r="W81" i="19"/>
  <c r="V81" i="19"/>
  <c r="X81" i="19" s="1"/>
  <c r="J10" i="19" s="1"/>
  <c r="S81" i="19"/>
  <c r="I10" i="19" s="1"/>
  <c r="P81" i="19"/>
  <c r="H10" i="19" s="1"/>
  <c r="O81" i="19"/>
  <c r="N81" i="19"/>
  <c r="AH80" i="19"/>
  <c r="AG80" i="19"/>
  <c r="AF80" i="19"/>
  <c r="AE80" i="19"/>
  <c r="AD80" i="19"/>
  <c r="AA80" i="19"/>
  <c r="K9" i="19" s="1"/>
  <c r="W80" i="19"/>
  <c r="V80" i="19"/>
  <c r="X80" i="19" s="1"/>
  <c r="J9" i="19" s="1"/>
  <c r="S80" i="19"/>
  <c r="I9" i="19" s="1"/>
  <c r="O80" i="19"/>
  <c r="N80" i="19"/>
  <c r="AH79" i="19"/>
  <c r="AG79" i="19"/>
  <c r="AF79" i="19"/>
  <c r="AE79" i="19"/>
  <c r="AD79" i="19"/>
  <c r="AA79" i="19"/>
  <c r="K8" i="19" s="1"/>
  <c r="W79" i="19"/>
  <c r="V79" i="19"/>
  <c r="S79" i="19"/>
  <c r="I8" i="19" s="1"/>
  <c r="O79" i="19"/>
  <c r="N79" i="19"/>
  <c r="AH78" i="19"/>
  <c r="AG78" i="19"/>
  <c r="AF78" i="19"/>
  <c r="AE78" i="19"/>
  <c r="AD78" i="19"/>
  <c r="AA78" i="19"/>
  <c r="W78" i="19"/>
  <c r="X78" i="19" s="1"/>
  <c r="J7" i="19" s="1"/>
  <c r="V78" i="19"/>
  <c r="S78" i="19"/>
  <c r="O78" i="19"/>
  <c r="N78" i="19"/>
  <c r="AH77" i="19"/>
  <c r="AG77" i="19"/>
  <c r="AF77" i="19"/>
  <c r="AE77" i="19"/>
  <c r="AD77" i="19"/>
  <c r="AA77" i="19"/>
  <c r="K6" i="19" s="1"/>
  <c r="W77" i="19"/>
  <c r="X77" i="19" s="1"/>
  <c r="V77" i="19"/>
  <c r="S77" i="19"/>
  <c r="P77" i="19"/>
  <c r="O77" i="19"/>
  <c r="N77" i="19"/>
  <c r="AH76" i="19"/>
  <c r="AH82" i="19" s="1"/>
  <c r="AG76" i="19"/>
  <c r="AF76" i="19"/>
  <c r="AE76" i="19"/>
  <c r="AD76" i="19"/>
  <c r="AD82" i="19" s="1"/>
  <c r="O76" i="19"/>
  <c r="N76" i="19"/>
  <c r="AU67" i="19"/>
  <c r="AT67" i="19"/>
  <c r="AS67" i="19"/>
  <c r="AR67" i="19"/>
  <c r="AQ67" i="19"/>
  <c r="AP67" i="19"/>
  <c r="AL67" i="19"/>
  <c r="AK67" i="19"/>
  <c r="AJ67" i="19"/>
  <c r="AF67" i="19"/>
  <c r="AE67" i="19"/>
  <c r="AD67" i="19"/>
  <c r="AC67" i="19"/>
  <c r="AB67" i="19"/>
  <c r="W67" i="19"/>
  <c r="V67" i="19"/>
  <c r="R67" i="19"/>
  <c r="Q67" i="19"/>
  <c r="P67" i="19"/>
  <c r="O67" i="19"/>
  <c r="N67" i="19"/>
  <c r="AV66" i="19"/>
  <c r="AA10" i="19" s="1"/>
  <c r="AM66" i="19"/>
  <c r="Z10" i="19" s="1"/>
  <c r="AG66" i="19"/>
  <c r="Y10" i="19" s="1"/>
  <c r="Y66" i="19"/>
  <c r="X10" i="19" s="1"/>
  <c r="S66" i="19"/>
  <c r="AV65" i="19"/>
  <c r="AM65" i="19"/>
  <c r="AG65" i="19"/>
  <c r="Y9" i="19" s="1"/>
  <c r="Y65" i="19"/>
  <c r="S65" i="19"/>
  <c r="AV64" i="19"/>
  <c r="AM64" i="19"/>
  <c r="Z8" i="19" s="1"/>
  <c r="AG64" i="19"/>
  <c r="AG67" i="19" s="1"/>
  <c r="Y64" i="19"/>
  <c r="X8" i="19" s="1"/>
  <c r="S64" i="19"/>
  <c r="W8" i="19" s="1"/>
  <c r="AV63" i="19"/>
  <c r="AA7" i="19" s="1"/>
  <c r="AM63" i="19"/>
  <c r="AG63" i="19"/>
  <c r="Y63" i="19"/>
  <c r="S63" i="19"/>
  <c r="AV62" i="19"/>
  <c r="AM62" i="19"/>
  <c r="Z6" i="19" s="1"/>
  <c r="AG62" i="19"/>
  <c r="Y62" i="19"/>
  <c r="X6" i="19" s="1"/>
  <c r="S62" i="19"/>
  <c r="W6" i="19" s="1"/>
  <c r="AV61" i="19"/>
  <c r="AM61" i="19"/>
  <c r="AG61" i="19"/>
  <c r="Y5" i="19" s="1"/>
  <c r="Y61" i="19"/>
  <c r="S61" i="19"/>
  <c r="AU55" i="19"/>
  <c r="AT55" i="19"/>
  <c r="AS55" i="19"/>
  <c r="AR55" i="19"/>
  <c r="AQ55" i="19"/>
  <c r="AP55" i="19"/>
  <c r="AL55" i="19"/>
  <c r="AK55" i="19"/>
  <c r="AJ55" i="19"/>
  <c r="AF55" i="19"/>
  <c r="AE55" i="19"/>
  <c r="AD55" i="19"/>
  <c r="AC55" i="19"/>
  <c r="AB55" i="19"/>
  <c r="W55" i="19"/>
  <c r="V55" i="19"/>
  <c r="R55" i="19"/>
  <c r="R45" i="19" s="1"/>
  <c r="Q55" i="19"/>
  <c r="Q45" i="19" s="1"/>
  <c r="P55" i="19"/>
  <c r="P45" i="19" s="1"/>
  <c r="O55" i="19"/>
  <c r="N55" i="19"/>
  <c r="N45" i="19" s="1"/>
  <c r="AV54" i="19"/>
  <c r="AM54" i="19"/>
  <c r="AM44" i="19" s="1"/>
  <c r="AG54" i="19"/>
  <c r="AG44" i="19" s="1"/>
  <c r="O10" i="19" s="1"/>
  <c r="Y54" i="19"/>
  <c r="Y44" i="19" s="1"/>
  <c r="S54" i="19"/>
  <c r="S44" i="19" s="1"/>
  <c r="AV53" i="19"/>
  <c r="AV43" i="19" s="1"/>
  <c r="Q9" i="19" s="1"/>
  <c r="AM53" i="19"/>
  <c r="AG53" i="19"/>
  <c r="AG43" i="19" s="1"/>
  <c r="O9" i="19" s="1"/>
  <c r="Y53" i="19"/>
  <c r="Y43" i="19" s="1"/>
  <c r="N9" i="19" s="1"/>
  <c r="S53" i="19"/>
  <c r="S43" i="19" s="1"/>
  <c r="M9" i="19" s="1"/>
  <c r="AV52" i="19"/>
  <c r="AV42" i="19" s="1"/>
  <c r="AM52" i="19"/>
  <c r="AG52" i="19"/>
  <c r="AG42" i="19" s="1"/>
  <c r="Y52" i="19"/>
  <c r="Y42" i="19" s="1"/>
  <c r="S52" i="19"/>
  <c r="S42" i="19" s="1"/>
  <c r="AV51" i="19"/>
  <c r="AV41" i="19" s="1"/>
  <c r="Q7" i="19" s="1"/>
  <c r="AM51" i="19"/>
  <c r="AM41" i="19" s="1"/>
  <c r="P7" i="19" s="1"/>
  <c r="AG51" i="19"/>
  <c r="AG41" i="19" s="1"/>
  <c r="O7" i="19" s="1"/>
  <c r="Y51" i="19"/>
  <c r="Y41" i="19" s="1"/>
  <c r="N7" i="19" s="1"/>
  <c r="S51" i="19"/>
  <c r="AV50" i="19"/>
  <c r="AV40" i="19" s="1"/>
  <c r="Q6" i="19" s="1"/>
  <c r="AM50" i="19"/>
  <c r="AM40" i="19" s="1"/>
  <c r="P6" i="19" s="1"/>
  <c r="AG50" i="19"/>
  <c r="AG40" i="19" s="1"/>
  <c r="Y50" i="19"/>
  <c r="Y55" i="19" s="1"/>
  <c r="S50" i="19"/>
  <c r="S40" i="19" s="1"/>
  <c r="M6" i="19" s="1"/>
  <c r="AV49" i="19"/>
  <c r="AM49" i="19"/>
  <c r="AG49" i="19"/>
  <c r="AG39" i="19" s="1"/>
  <c r="Y49" i="19"/>
  <c r="Y39" i="19" s="1"/>
  <c r="S49" i="19"/>
  <c r="S39" i="19" s="1"/>
  <c r="AL48" i="19"/>
  <c r="AL60" i="19" s="1"/>
  <c r="AK48" i="19"/>
  <c r="AK60" i="19" s="1"/>
  <c r="AJ48" i="19"/>
  <c r="AJ60" i="19" s="1"/>
  <c r="X45" i="19"/>
  <c r="O45" i="19"/>
  <c r="AV44" i="19"/>
  <c r="AU44" i="19"/>
  <c r="AT44" i="19"/>
  <c r="AS44" i="19"/>
  <c r="AR44" i="19"/>
  <c r="AQ44" i="19"/>
  <c r="AP44" i="19"/>
  <c r="AL44" i="19"/>
  <c r="AK44" i="19"/>
  <c r="AJ44" i="19"/>
  <c r="AF44" i="19"/>
  <c r="AE44" i="19"/>
  <c r="AD44" i="19"/>
  <c r="AC44" i="19"/>
  <c r="AB44" i="19"/>
  <c r="X44" i="19"/>
  <c r="W44" i="19"/>
  <c r="V44" i="19"/>
  <c r="R44" i="19"/>
  <c r="Q44" i="19"/>
  <c r="P44" i="19"/>
  <c r="O44" i="19"/>
  <c r="N44" i="19"/>
  <c r="AU43" i="19"/>
  <c r="AT43" i="19"/>
  <c r="AS43" i="19"/>
  <c r="AR43" i="19"/>
  <c r="AQ43" i="19"/>
  <c r="AP43" i="19"/>
  <c r="AM43" i="19"/>
  <c r="P9" i="19" s="1"/>
  <c r="AL43" i="19"/>
  <c r="AK43" i="19"/>
  <c r="AJ43" i="19"/>
  <c r="AF43" i="19"/>
  <c r="AE43" i="19"/>
  <c r="AD43" i="19"/>
  <c r="AC43" i="19"/>
  <c r="AB43" i="19"/>
  <c r="X43" i="19"/>
  <c r="W43" i="19"/>
  <c r="V43" i="19"/>
  <c r="R43" i="19"/>
  <c r="Q43" i="19"/>
  <c r="P43" i="19"/>
  <c r="O43" i="19"/>
  <c r="N43" i="19"/>
  <c r="AU42" i="19"/>
  <c r="AT42" i="19"/>
  <c r="AS42" i="19"/>
  <c r="AR42" i="19"/>
  <c r="AQ42" i="19"/>
  <c r="AP42" i="19"/>
  <c r="AM42" i="19"/>
  <c r="P8" i="19" s="1"/>
  <c r="AL42" i="19"/>
  <c r="AK42" i="19"/>
  <c r="AJ42" i="19"/>
  <c r="AF42" i="19"/>
  <c r="AE42" i="19"/>
  <c r="AD42" i="19"/>
  <c r="AC42" i="19"/>
  <c r="AB42" i="19"/>
  <c r="X42" i="19"/>
  <c r="W42" i="19"/>
  <c r="V42" i="19"/>
  <c r="R42" i="19"/>
  <c r="Q42" i="19"/>
  <c r="P42" i="19"/>
  <c r="O42" i="19"/>
  <c r="N42" i="19"/>
  <c r="AU41" i="19"/>
  <c r="AT41" i="19"/>
  <c r="AS41" i="19"/>
  <c r="AR41" i="19"/>
  <c r="AQ41" i="19"/>
  <c r="AP41" i="19"/>
  <c r="AP45" i="19" s="1"/>
  <c r="AL41" i="19"/>
  <c r="AK41" i="19"/>
  <c r="AJ41" i="19"/>
  <c r="AF41" i="19"/>
  <c r="AE41" i="19"/>
  <c r="AD41" i="19"/>
  <c r="AC41" i="19"/>
  <c r="AB41" i="19"/>
  <c r="X41" i="19"/>
  <c r="W41" i="19"/>
  <c r="V41" i="19"/>
  <c r="S41" i="19"/>
  <c r="R41" i="19"/>
  <c r="Q41" i="19"/>
  <c r="P41" i="19"/>
  <c r="O41" i="19"/>
  <c r="N41" i="19"/>
  <c r="AU40" i="19"/>
  <c r="AT40" i="19"/>
  <c r="AS40" i="19"/>
  <c r="AR40" i="19"/>
  <c r="AR45" i="19" s="1"/>
  <c r="AQ40" i="19"/>
  <c r="AP40" i="19"/>
  <c r="AL40" i="19"/>
  <c r="AK40" i="19"/>
  <c r="AJ40" i="19"/>
  <c r="AF40" i="19"/>
  <c r="AE40" i="19"/>
  <c r="AD40" i="19"/>
  <c r="AC40" i="19"/>
  <c r="AB40" i="19"/>
  <c r="Y40" i="19"/>
  <c r="N6" i="19" s="1"/>
  <c r="X40" i="19"/>
  <c r="W40" i="19"/>
  <c r="V40" i="19"/>
  <c r="R40" i="19"/>
  <c r="Q40" i="19"/>
  <c r="P40" i="19"/>
  <c r="O40" i="19"/>
  <c r="N40" i="19"/>
  <c r="AV39" i="19"/>
  <c r="AU39" i="19"/>
  <c r="AT39" i="19"/>
  <c r="AS39" i="19"/>
  <c r="AR39" i="19"/>
  <c r="AQ39" i="19"/>
  <c r="AP39" i="19"/>
  <c r="AM39" i="19"/>
  <c r="P5" i="19" s="1"/>
  <c r="AL39" i="19"/>
  <c r="AK39" i="19"/>
  <c r="AJ39" i="19"/>
  <c r="AF39" i="19"/>
  <c r="AF45" i="19" s="1"/>
  <c r="AE39" i="19"/>
  <c r="AD39" i="19"/>
  <c r="AD45" i="19" s="1"/>
  <c r="AC39" i="19"/>
  <c r="AB39" i="19"/>
  <c r="X39" i="19"/>
  <c r="W39" i="19"/>
  <c r="R39" i="19"/>
  <c r="Q39" i="19"/>
  <c r="P39" i="19"/>
  <c r="O39" i="19"/>
  <c r="N39" i="19"/>
  <c r="AL38" i="19"/>
  <c r="AK38" i="19"/>
  <c r="AJ38" i="19"/>
  <c r="AU33" i="19"/>
  <c r="AT33" i="19"/>
  <c r="AS33" i="19"/>
  <c r="AR33" i="19"/>
  <c r="AQ33" i="19"/>
  <c r="AP33" i="19"/>
  <c r="AL33" i="19"/>
  <c r="AK33" i="19"/>
  <c r="AJ33" i="19"/>
  <c r="AF33" i="19"/>
  <c r="AE33" i="19"/>
  <c r="AD33" i="19"/>
  <c r="AC33" i="19"/>
  <c r="AB33" i="19"/>
  <c r="W33" i="19"/>
  <c r="V33" i="19"/>
  <c r="R33" i="19"/>
  <c r="Q33" i="19"/>
  <c r="P33" i="19"/>
  <c r="O33" i="19"/>
  <c r="N33" i="19"/>
  <c r="AV32" i="19"/>
  <c r="AV22" i="19" s="1"/>
  <c r="G10" i="19" s="1"/>
  <c r="AM32" i="19"/>
  <c r="AM22" i="19" s="1"/>
  <c r="F10" i="19" s="1"/>
  <c r="AG32" i="19"/>
  <c r="AG22" i="19" s="1"/>
  <c r="Y32" i="19"/>
  <c r="Y22" i="19" s="1"/>
  <c r="D10" i="19" s="1"/>
  <c r="S32" i="19"/>
  <c r="S22" i="19" s="1"/>
  <c r="C10" i="19" s="1"/>
  <c r="AV31" i="19"/>
  <c r="AM31" i="19"/>
  <c r="AM21" i="19" s="1"/>
  <c r="F9" i="19" s="1"/>
  <c r="AG31" i="19"/>
  <c r="AG21" i="19" s="1"/>
  <c r="E9" i="19" s="1"/>
  <c r="Y31" i="19"/>
  <c r="Y21" i="19" s="1"/>
  <c r="D9" i="19" s="1"/>
  <c r="S31" i="19"/>
  <c r="AV30" i="19"/>
  <c r="AV20" i="19" s="1"/>
  <c r="G8" i="19" s="1"/>
  <c r="AM30" i="19"/>
  <c r="AG30" i="19"/>
  <c r="AG20" i="19" s="1"/>
  <c r="E8" i="19" s="1"/>
  <c r="Y30" i="19"/>
  <c r="Y20" i="19" s="1"/>
  <c r="D8" i="19" s="1"/>
  <c r="S30" i="19"/>
  <c r="AV29" i="19"/>
  <c r="AM29" i="19"/>
  <c r="AM19" i="19" s="1"/>
  <c r="F7" i="19" s="1"/>
  <c r="AG29" i="19"/>
  <c r="Y29" i="19"/>
  <c r="Y19" i="19" s="1"/>
  <c r="D7" i="19" s="1"/>
  <c r="S29" i="19"/>
  <c r="AV28" i="19"/>
  <c r="AM28" i="19"/>
  <c r="AG28" i="19"/>
  <c r="Y28" i="19"/>
  <c r="Y18" i="19" s="1"/>
  <c r="D6" i="19" s="1"/>
  <c r="S28" i="19"/>
  <c r="S18" i="19" s="1"/>
  <c r="C6" i="19" s="1"/>
  <c r="AV27" i="19"/>
  <c r="AV17" i="19" s="1"/>
  <c r="G5" i="19" s="1"/>
  <c r="AM27" i="19"/>
  <c r="AM17" i="19" s="1"/>
  <c r="AG27" i="19"/>
  <c r="Y27" i="19"/>
  <c r="S27" i="19"/>
  <c r="S17" i="19" s="1"/>
  <c r="C5" i="19" s="1"/>
  <c r="AU22" i="19"/>
  <c r="AT22" i="19"/>
  <c r="AS22" i="19"/>
  <c r="AR22" i="19"/>
  <c r="AQ22" i="19"/>
  <c r="AP22" i="19"/>
  <c r="AL22" i="19"/>
  <c r="AK22" i="19"/>
  <c r="AJ22" i="19"/>
  <c r="AF22" i="19"/>
  <c r="AE22" i="19"/>
  <c r="AD22" i="19"/>
  <c r="AC22" i="19"/>
  <c r="AB22" i="19"/>
  <c r="X22" i="19"/>
  <c r="W22" i="19"/>
  <c r="V22" i="19"/>
  <c r="R22" i="19"/>
  <c r="Q22" i="19"/>
  <c r="P22" i="19"/>
  <c r="O22" i="19"/>
  <c r="N22" i="19"/>
  <c r="AV21" i="19"/>
  <c r="G9" i="19" s="1"/>
  <c r="AU21" i="19"/>
  <c r="AT21" i="19"/>
  <c r="AS21" i="19"/>
  <c r="AR21" i="19"/>
  <c r="AQ21" i="19"/>
  <c r="AP21" i="19"/>
  <c r="AL21" i="19"/>
  <c r="AK21" i="19"/>
  <c r="AJ21" i="19"/>
  <c r="AF21" i="19"/>
  <c r="AE21" i="19"/>
  <c r="AD21" i="19"/>
  <c r="AC21" i="19"/>
  <c r="AB21" i="19"/>
  <c r="X21" i="19"/>
  <c r="W21" i="19"/>
  <c r="V21" i="19"/>
  <c r="S21" i="19"/>
  <c r="C9" i="19" s="1"/>
  <c r="R21" i="19"/>
  <c r="Q21" i="19"/>
  <c r="P21" i="19"/>
  <c r="O21" i="19"/>
  <c r="N21" i="19"/>
  <c r="AU20" i="19"/>
  <c r="AT20" i="19"/>
  <c r="AS20" i="19"/>
  <c r="AR20" i="19"/>
  <c r="AQ20" i="19"/>
  <c r="AP20" i="19"/>
  <c r="AM20" i="19"/>
  <c r="F8" i="19" s="1"/>
  <c r="AL20" i="19"/>
  <c r="AK20" i="19"/>
  <c r="AJ20" i="19"/>
  <c r="AF20" i="19"/>
  <c r="AE20" i="19"/>
  <c r="AD20" i="19"/>
  <c r="AC20" i="19"/>
  <c r="AB20" i="19"/>
  <c r="X20" i="19"/>
  <c r="W20" i="19"/>
  <c r="V20" i="19"/>
  <c r="S20" i="19"/>
  <c r="C8" i="19" s="1"/>
  <c r="R20" i="19"/>
  <c r="Q20" i="19"/>
  <c r="P20" i="19"/>
  <c r="O20" i="19"/>
  <c r="N20" i="19"/>
  <c r="AV19" i="19"/>
  <c r="G7" i="19" s="1"/>
  <c r="AU19" i="19"/>
  <c r="AT19" i="19"/>
  <c r="AS19" i="19"/>
  <c r="AR19" i="19"/>
  <c r="AQ19" i="19"/>
  <c r="AP19" i="19"/>
  <c r="AL19" i="19"/>
  <c r="AK19" i="19"/>
  <c r="AJ19" i="19"/>
  <c r="AG19" i="19"/>
  <c r="E7" i="19" s="1"/>
  <c r="AF19" i="19"/>
  <c r="AE19" i="19"/>
  <c r="AD19" i="19"/>
  <c r="AC19" i="19"/>
  <c r="AB19" i="19"/>
  <c r="X19" i="19"/>
  <c r="W19" i="19"/>
  <c r="V19" i="19"/>
  <c r="S19" i="19"/>
  <c r="C7" i="19" s="1"/>
  <c r="R19" i="19"/>
  <c r="Q19" i="19"/>
  <c r="P19" i="19"/>
  <c r="O19" i="19"/>
  <c r="N19" i="19"/>
  <c r="AV18" i="19"/>
  <c r="G6" i="19" s="1"/>
  <c r="AU18" i="19"/>
  <c r="AT18" i="19"/>
  <c r="AS18" i="19"/>
  <c r="AR18" i="19"/>
  <c r="AQ18" i="19"/>
  <c r="AP18" i="19"/>
  <c r="AM18" i="19"/>
  <c r="F6" i="19" s="1"/>
  <c r="AL18" i="19"/>
  <c r="AK18" i="19"/>
  <c r="AJ18" i="19"/>
  <c r="AG18" i="19"/>
  <c r="E6" i="19" s="1"/>
  <c r="AF18" i="19"/>
  <c r="AE18" i="19"/>
  <c r="AD18" i="19"/>
  <c r="AC18" i="19"/>
  <c r="AB18" i="19"/>
  <c r="X18" i="19"/>
  <c r="W18" i="19"/>
  <c r="V18" i="19"/>
  <c r="R18" i="19"/>
  <c r="Q18" i="19"/>
  <c r="P18" i="19"/>
  <c r="O18" i="19"/>
  <c r="N18" i="19"/>
  <c r="AU17" i="19"/>
  <c r="AT17" i="19"/>
  <c r="AS17" i="19"/>
  <c r="AR17" i="19"/>
  <c r="AQ17" i="19"/>
  <c r="AP17" i="19"/>
  <c r="AL17" i="19"/>
  <c r="AL23" i="19" s="1"/>
  <c r="AK17" i="19"/>
  <c r="AJ17" i="19"/>
  <c r="AJ23" i="19" s="1"/>
  <c r="AF17" i="19"/>
  <c r="AE17" i="19"/>
  <c r="AD17" i="19"/>
  <c r="AC17" i="19"/>
  <c r="AB17" i="19"/>
  <c r="X17" i="19"/>
  <c r="W17" i="19"/>
  <c r="R17" i="19"/>
  <c r="Q17" i="19"/>
  <c r="P17" i="19"/>
  <c r="O17" i="19"/>
  <c r="N17" i="19"/>
  <c r="AL16" i="19"/>
  <c r="AK16" i="19"/>
  <c r="AJ16" i="19"/>
  <c r="AE10" i="19"/>
  <c r="AC10" i="19"/>
  <c r="AB10" i="19"/>
  <c r="W10" i="19"/>
  <c r="U10" i="19"/>
  <c r="Q10" i="19"/>
  <c r="P10" i="19"/>
  <c r="N10" i="19"/>
  <c r="M10" i="19"/>
  <c r="E10" i="19"/>
  <c r="AE9" i="19"/>
  <c r="AC9" i="19"/>
  <c r="AA9" i="19"/>
  <c r="Z9" i="19"/>
  <c r="X9" i="19"/>
  <c r="W9" i="19"/>
  <c r="U9" i="19"/>
  <c r="S9" i="19"/>
  <c r="H9" i="19"/>
  <c r="AE8" i="19"/>
  <c r="AC8" i="19"/>
  <c r="AB8" i="19"/>
  <c r="AA8" i="19"/>
  <c r="Q8" i="19"/>
  <c r="O8" i="19"/>
  <c r="N8" i="19"/>
  <c r="M8" i="19"/>
  <c r="AF7" i="19"/>
  <c r="AE7" i="19"/>
  <c r="AD7" i="19"/>
  <c r="AC7" i="19"/>
  <c r="AB7" i="19"/>
  <c r="Z7" i="19"/>
  <c r="Y7" i="19"/>
  <c r="X7" i="19"/>
  <c r="W7" i="19"/>
  <c r="U7" i="19"/>
  <c r="S7" i="19"/>
  <c r="M7" i="19"/>
  <c r="K7" i="19"/>
  <c r="I7" i="19"/>
  <c r="H7" i="19"/>
  <c r="AE6" i="19"/>
  <c r="AC6" i="19"/>
  <c r="AB6" i="19"/>
  <c r="AA6" i="19"/>
  <c r="Y6" i="19"/>
  <c r="O6" i="19"/>
  <c r="H6" i="19"/>
  <c r="AE5" i="19"/>
  <c r="AC5" i="19"/>
  <c r="X5" i="19"/>
  <c r="W5" i="19"/>
  <c r="U5" i="19"/>
  <c r="T5" i="19"/>
  <c r="S5" i="19"/>
  <c r="M5" i="19"/>
  <c r="K5" i="19"/>
  <c r="J5" i="19"/>
  <c r="I5" i="19"/>
  <c r="AG136" i="18"/>
  <c r="AF136" i="18"/>
  <c r="AE136" i="18"/>
  <c r="AD136" i="18"/>
  <c r="AC136" i="18"/>
  <c r="Z136" i="18"/>
  <c r="V136" i="18"/>
  <c r="U136" i="18"/>
  <c r="R136" i="18"/>
  <c r="N136" i="18"/>
  <c r="M136" i="18"/>
  <c r="AH135" i="18"/>
  <c r="AF11" i="18" s="1"/>
  <c r="W135" i="18"/>
  <c r="O135" i="18"/>
  <c r="AB11" i="18" s="1"/>
  <c r="AH134" i="18"/>
  <c r="AF10" i="18" s="1"/>
  <c r="W134" i="18"/>
  <c r="AD10" i="18" s="1"/>
  <c r="O134" i="18"/>
  <c r="AH133" i="18"/>
  <c r="AF9" i="18" s="1"/>
  <c r="W133" i="18"/>
  <c r="O133" i="18"/>
  <c r="AH132" i="18"/>
  <c r="AF8" i="18" s="1"/>
  <c r="W132" i="18"/>
  <c r="O132" i="18"/>
  <c r="AB8" i="18" s="1"/>
  <c r="AB12" i="18" s="1"/>
  <c r="AH131" i="18"/>
  <c r="AF7" i="18" s="1"/>
  <c r="W131" i="18"/>
  <c r="O131" i="18"/>
  <c r="AB7" i="18" s="1"/>
  <c r="AH130" i="18"/>
  <c r="AF6" i="18" s="1"/>
  <c r="W130" i="18"/>
  <c r="AD6" i="18" s="1"/>
  <c r="O130" i="18"/>
  <c r="AH129" i="18"/>
  <c r="W129" i="18"/>
  <c r="AD5" i="18" s="1"/>
  <c r="O129" i="18"/>
  <c r="AG123" i="18"/>
  <c r="AF123" i="18"/>
  <c r="AE123" i="18"/>
  <c r="AD123" i="18"/>
  <c r="AC123" i="18"/>
  <c r="Z123" i="18"/>
  <c r="V123" i="18"/>
  <c r="U123" i="18"/>
  <c r="R123" i="18"/>
  <c r="N123" i="18"/>
  <c r="M123" i="18"/>
  <c r="AH122" i="18"/>
  <c r="AH111" i="18" s="1"/>
  <c r="V11" i="18" s="1"/>
  <c r="W122" i="18"/>
  <c r="O122" i="18"/>
  <c r="O111" i="18" s="1"/>
  <c r="R11" i="18" s="1"/>
  <c r="AH121" i="18"/>
  <c r="AH110" i="18" s="1"/>
  <c r="V10" i="18" s="1"/>
  <c r="W121" i="18"/>
  <c r="W110" i="18" s="1"/>
  <c r="T10" i="18" s="1"/>
  <c r="O121" i="18"/>
  <c r="O110" i="18" s="1"/>
  <c r="R10" i="18" s="1"/>
  <c r="AH120" i="18"/>
  <c r="W120" i="18"/>
  <c r="W109" i="18" s="1"/>
  <c r="T9" i="18" s="1"/>
  <c r="O120" i="18"/>
  <c r="AH119" i="18"/>
  <c r="AH108" i="18" s="1"/>
  <c r="V8" i="18" s="1"/>
  <c r="W119" i="18"/>
  <c r="W123" i="18" s="1"/>
  <c r="O119" i="18"/>
  <c r="AH118" i="18"/>
  <c r="AH107" i="18" s="1"/>
  <c r="V7" i="18" s="1"/>
  <c r="W118" i="18"/>
  <c r="O118" i="18"/>
  <c r="O107" i="18" s="1"/>
  <c r="R7" i="18" s="1"/>
  <c r="AH117" i="18"/>
  <c r="AH106" i="18" s="1"/>
  <c r="V6" i="18" s="1"/>
  <c r="W117" i="18"/>
  <c r="O117" i="18"/>
  <c r="O106" i="18" s="1"/>
  <c r="R6" i="18" s="1"/>
  <c r="AH116" i="18"/>
  <c r="W116" i="18"/>
  <c r="O116" i="18"/>
  <c r="O105" i="18" s="1"/>
  <c r="AG111" i="18"/>
  <c r="AF111" i="18"/>
  <c r="AE111" i="18"/>
  <c r="AD111" i="18"/>
  <c r="AC111" i="18"/>
  <c r="Z111" i="18"/>
  <c r="U11" i="18" s="1"/>
  <c r="W111" i="18"/>
  <c r="T11" i="18" s="1"/>
  <c r="V111" i="18"/>
  <c r="U111" i="18"/>
  <c r="R111" i="18"/>
  <c r="N111" i="18"/>
  <c r="M111" i="18"/>
  <c r="AG110" i="18"/>
  <c r="AF110" i="18"/>
  <c r="AE110" i="18"/>
  <c r="AD110" i="18"/>
  <c r="AC110" i="18"/>
  <c r="Z110" i="18"/>
  <c r="V110" i="18"/>
  <c r="U110" i="18"/>
  <c r="R110" i="18"/>
  <c r="N110" i="18"/>
  <c r="M110" i="18"/>
  <c r="AH109" i="18"/>
  <c r="AG109" i="18"/>
  <c r="AF109" i="18"/>
  <c r="AE109" i="18"/>
  <c r="AD109" i="18"/>
  <c r="AC109" i="18"/>
  <c r="Z109" i="18"/>
  <c r="V109" i="18"/>
  <c r="U109" i="18"/>
  <c r="R109" i="18"/>
  <c r="S9" i="18" s="1"/>
  <c r="O109" i="18"/>
  <c r="N109" i="18"/>
  <c r="M109" i="18"/>
  <c r="AG108" i="18"/>
  <c r="AF108" i="18"/>
  <c r="AE108" i="18"/>
  <c r="AD108" i="18"/>
  <c r="AC108" i="18"/>
  <c r="Z108" i="18"/>
  <c r="V108" i="18"/>
  <c r="U108" i="18"/>
  <c r="R108" i="18"/>
  <c r="S8" i="18" s="1"/>
  <c r="O108" i="18"/>
  <c r="R8" i="18" s="1"/>
  <c r="N108" i="18"/>
  <c r="M108" i="18"/>
  <c r="AG107" i="18"/>
  <c r="AF107" i="18"/>
  <c r="AE107" i="18"/>
  <c r="AD107" i="18"/>
  <c r="AC107" i="18"/>
  <c r="Z107" i="18"/>
  <c r="W107" i="18"/>
  <c r="T7" i="18" s="1"/>
  <c r="V107" i="18"/>
  <c r="U107" i="18"/>
  <c r="R107" i="18"/>
  <c r="N107" i="18"/>
  <c r="M107" i="18"/>
  <c r="AG106" i="18"/>
  <c r="AF106" i="18"/>
  <c r="AE106" i="18"/>
  <c r="AD106" i="18"/>
  <c r="AC106" i="18"/>
  <c r="Z106" i="18"/>
  <c r="U6" i="18" s="1"/>
  <c r="W106" i="18"/>
  <c r="T6" i="18" s="1"/>
  <c r="V106" i="18"/>
  <c r="U106" i="18"/>
  <c r="R106" i="18"/>
  <c r="N106" i="18"/>
  <c r="M106" i="18"/>
  <c r="AG105" i="18"/>
  <c r="AF105" i="18"/>
  <c r="AE105" i="18"/>
  <c r="AE112" i="18" s="1"/>
  <c r="AD105" i="18"/>
  <c r="AC105" i="18"/>
  <c r="Z105" i="18"/>
  <c r="U5" i="18" s="1"/>
  <c r="W105" i="18"/>
  <c r="V105" i="18"/>
  <c r="U105" i="18"/>
  <c r="R105" i="18"/>
  <c r="S5" i="18" s="1"/>
  <c r="S12" i="18" s="1"/>
  <c r="N105" i="18"/>
  <c r="M105" i="18"/>
  <c r="AG99" i="18"/>
  <c r="AG88" i="18" s="1"/>
  <c r="AF99" i="18"/>
  <c r="AF88" i="18" s="1"/>
  <c r="AE99" i="18"/>
  <c r="AE88" i="18" s="1"/>
  <c r="AD99" i="18"/>
  <c r="AC99" i="18"/>
  <c r="AC88" i="18" s="1"/>
  <c r="Z99" i="18"/>
  <c r="V99" i="18"/>
  <c r="U99" i="18"/>
  <c r="R99" i="18"/>
  <c r="N99" i="18"/>
  <c r="M99" i="18"/>
  <c r="AH98" i="18"/>
  <c r="AH87" i="18" s="1"/>
  <c r="L11" i="18" s="1"/>
  <c r="W98" i="18"/>
  <c r="W87" i="18" s="1"/>
  <c r="O98" i="18"/>
  <c r="O87" i="18" s="1"/>
  <c r="H11" i="18" s="1"/>
  <c r="AH97" i="18"/>
  <c r="AH86" i="18" s="1"/>
  <c r="L10" i="18" s="1"/>
  <c r="W97" i="18"/>
  <c r="W86" i="18" s="1"/>
  <c r="O97" i="18"/>
  <c r="O86" i="18" s="1"/>
  <c r="H10" i="18" s="1"/>
  <c r="AH96" i="18"/>
  <c r="AH85" i="18" s="1"/>
  <c r="L9" i="18" s="1"/>
  <c r="W96" i="18"/>
  <c r="O96" i="18"/>
  <c r="AH95" i="18"/>
  <c r="AH84" i="18" s="1"/>
  <c r="L8" i="18" s="1"/>
  <c r="W95" i="18"/>
  <c r="W84" i="18" s="1"/>
  <c r="J8" i="18" s="1"/>
  <c r="O95" i="18"/>
  <c r="O84" i="18" s="1"/>
  <c r="H8" i="18" s="1"/>
  <c r="AH94" i="18"/>
  <c r="AH83" i="18" s="1"/>
  <c r="L7" i="18" s="1"/>
  <c r="W94" i="18"/>
  <c r="O94" i="18"/>
  <c r="AH93" i="18"/>
  <c r="AH82" i="18" s="1"/>
  <c r="L6" i="18" s="1"/>
  <c r="W93" i="18"/>
  <c r="O93" i="18"/>
  <c r="O82" i="18" s="1"/>
  <c r="H6" i="18" s="1"/>
  <c r="AH92" i="18"/>
  <c r="AH81" i="18" s="1"/>
  <c r="L5" i="18" s="1"/>
  <c r="W92" i="18"/>
  <c r="W81" i="18" s="1"/>
  <c r="J5" i="18" s="1"/>
  <c r="O92" i="18"/>
  <c r="AD88" i="18"/>
  <c r="U88" i="18"/>
  <c r="AG87" i="18"/>
  <c r="AF87" i="18"/>
  <c r="AE87" i="18"/>
  <c r="AD87" i="18"/>
  <c r="AC87" i="18"/>
  <c r="Z87" i="18"/>
  <c r="K11" i="18" s="1"/>
  <c r="V87" i="18"/>
  <c r="U87" i="18"/>
  <c r="R87" i="18"/>
  <c r="I11" i="18" s="1"/>
  <c r="N87" i="18"/>
  <c r="M87" i="18"/>
  <c r="AG86" i="18"/>
  <c r="AF86" i="18"/>
  <c r="AE86" i="18"/>
  <c r="AD86" i="18"/>
  <c r="AC86" i="18"/>
  <c r="Z86" i="18"/>
  <c r="V86" i="18"/>
  <c r="U86" i="18"/>
  <c r="R86" i="18"/>
  <c r="I10" i="18" s="1"/>
  <c r="N86" i="18"/>
  <c r="N88" i="18" s="1"/>
  <c r="M86" i="18"/>
  <c r="AG85" i="18"/>
  <c r="AF85" i="18"/>
  <c r="AE85" i="18"/>
  <c r="AD85" i="18"/>
  <c r="AC85" i="18"/>
  <c r="Z85" i="18"/>
  <c r="K9" i="18" s="1"/>
  <c r="W85" i="18"/>
  <c r="J9" i="18" s="1"/>
  <c r="V85" i="18"/>
  <c r="U85" i="18"/>
  <c r="R85" i="18"/>
  <c r="I9" i="18" s="1"/>
  <c r="O85" i="18"/>
  <c r="N85" i="18"/>
  <c r="M85" i="18"/>
  <c r="AG84" i="18"/>
  <c r="AF84" i="18"/>
  <c r="AE84" i="18"/>
  <c r="AD84" i="18"/>
  <c r="AC84" i="18"/>
  <c r="Z84" i="18"/>
  <c r="V84" i="18"/>
  <c r="U84" i="18"/>
  <c r="R84" i="18"/>
  <c r="I8" i="18" s="1"/>
  <c r="N84" i="18"/>
  <c r="M84" i="18"/>
  <c r="AG83" i="18"/>
  <c r="AF83" i="18"/>
  <c r="AE83" i="18"/>
  <c r="AD83" i="18"/>
  <c r="AC83" i="18"/>
  <c r="Z83" i="18"/>
  <c r="K7" i="18" s="1"/>
  <c r="W83" i="18"/>
  <c r="J7" i="18" s="1"/>
  <c r="V83" i="18"/>
  <c r="U83" i="18"/>
  <c r="R83" i="18"/>
  <c r="I7" i="18" s="1"/>
  <c r="N83" i="18"/>
  <c r="M83" i="18"/>
  <c r="AG82" i="18"/>
  <c r="AF82" i="18"/>
  <c r="AE82" i="18"/>
  <c r="AD82" i="18"/>
  <c r="AC82" i="18"/>
  <c r="Z82" i="18"/>
  <c r="W82" i="18"/>
  <c r="V82" i="18"/>
  <c r="U82" i="18"/>
  <c r="R82" i="18"/>
  <c r="I6" i="18" s="1"/>
  <c r="N82" i="18"/>
  <c r="M82" i="18"/>
  <c r="AG81" i="18"/>
  <c r="AF81" i="18"/>
  <c r="AE81" i="18"/>
  <c r="AD81" i="18"/>
  <c r="AC81" i="18"/>
  <c r="Z81" i="18"/>
  <c r="V81" i="18"/>
  <c r="U81" i="18"/>
  <c r="R81" i="18"/>
  <c r="O81" i="18"/>
  <c r="H5" i="18" s="1"/>
  <c r="N81" i="18"/>
  <c r="M81" i="18"/>
  <c r="AT74" i="18"/>
  <c r="AS74" i="18"/>
  <c r="AR74" i="18"/>
  <c r="AQ74" i="18"/>
  <c r="AP74" i="18"/>
  <c r="AO74" i="18"/>
  <c r="AK74" i="18"/>
  <c r="AJ74" i="18"/>
  <c r="AI74" i="18"/>
  <c r="AE74" i="18"/>
  <c r="AD74" i="18"/>
  <c r="AC74" i="18"/>
  <c r="AB74" i="18"/>
  <c r="AA74" i="18"/>
  <c r="V74" i="18"/>
  <c r="U74" i="18"/>
  <c r="Q74" i="18"/>
  <c r="P74" i="18"/>
  <c r="O74" i="18"/>
  <c r="N74" i="18"/>
  <c r="M74" i="18"/>
  <c r="AU73" i="18"/>
  <c r="AA11" i="18" s="1"/>
  <c r="AL73" i="18"/>
  <c r="AF73" i="18"/>
  <c r="Y11" i="18" s="1"/>
  <c r="X73" i="18"/>
  <c r="R73" i="18"/>
  <c r="AU72" i="18"/>
  <c r="AL72" i="18"/>
  <c r="Z10" i="18" s="1"/>
  <c r="AF72" i="18"/>
  <c r="X72" i="18"/>
  <c r="X10" i="18" s="1"/>
  <c r="R72" i="18"/>
  <c r="AU71" i="18"/>
  <c r="AA9" i="18" s="1"/>
  <c r="AL71" i="18"/>
  <c r="Z9" i="18" s="1"/>
  <c r="AF71" i="18"/>
  <c r="Y9" i="18" s="1"/>
  <c r="X71" i="18"/>
  <c r="X9" i="18" s="1"/>
  <c r="R71" i="18"/>
  <c r="W9" i="18" s="1"/>
  <c r="AU70" i="18"/>
  <c r="AL70" i="18"/>
  <c r="AF70" i="18"/>
  <c r="Y8" i="18" s="1"/>
  <c r="Y12" i="18" s="1"/>
  <c r="X70" i="18"/>
  <c r="X8" i="18" s="1"/>
  <c r="R70" i="18"/>
  <c r="AU69" i="18"/>
  <c r="AA7" i="18" s="1"/>
  <c r="AL69" i="18"/>
  <c r="Z7" i="18" s="1"/>
  <c r="AF69" i="18"/>
  <c r="Y7" i="18" s="1"/>
  <c r="X69" i="18"/>
  <c r="X7" i="18" s="1"/>
  <c r="R69" i="18"/>
  <c r="W7" i="18" s="1"/>
  <c r="AU68" i="18"/>
  <c r="AA6" i="18" s="1"/>
  <c r="AL68" i="18"/>
  <c r="Z6" i="18" s="1"/>
  <c r="AF68" i="18"/>
  <c r="X68" i="18"/>
  <c r="R68" i="18"/>
  <c r="W6" i="18" s="1"/>
  <c r="AU67" i="18"/>
  <c r="AL67" i="18"/>
  <c r="AF67" i="18"/>
  <c r="Y5" i="18" s="1"/>
  <c r="X67" i="18"/>
  <c r="R67" i="18"/>
  <c r="W5" i="18" s="1"/>
  <c r="AK66" i="18"/>
  <c r="AT61" i="18"/>
  <c r="AT50" i="18" s="1"/>
  <c r="AS61" i="18"/>
  <c r="AS50" i="18" s="1"/>
  <c r="AR61" i="18"/>
  <c r="AQ61" i="18"/>
  <c r="AP61" i="18"/>
  <c r="AO61" i="18"/>
  <c r="AK61" i="18"/>
  <c r="AJ61" i="18"/>
  <c r="AI61" i="18"/>
  <c r="AE61" i="18"/>
  <c r="AD61" i="18"/>
  <c r="AD50" i="18" s="1"/>
  <c r="AC61" i="18"/>
  <c r="AB61" i="18"/>
  <c r="AA61" i="18"/>
  <c r="V61" i="18"/>
  <c r="U61" i="18"/>
  <c r="Q61" i="18"/>
  <c r="P61" i="18"/>
  <c r="O61" i="18"/>
  <c r="N61" i="18"/>
  <c r="M61" i="18"/>
  <c r="AU60" i="18"/>
  <c r="AU49" i="18" s="1"/>
  <c r="Q11" i="18" s="1"/>
  <c r="AL60" i="18"/>
  <c r="AF60" i="18"/>
  <c r="X60" i="18"/>
  <c r="X49" i="18" s="1"/>
  <c r="N11" i="18" s="1"/>
  <c r="R60" i="18"/>
  <c r="R49" i="18" s="1"/>
  <c r="M11" i="18" s="1"/>
  <c r="AU59" i="18"/>
  <c r="AU48" i="18" s="1"/>
  <c r="Q10" i="18" s="1"/>
  <c r="AL59" i="18"/>
  <c r="AL48" i="18" s="1"/>
  <c r="P10" i="18" s="1"/>
  <c r="AF59" i="18"/>
  <c r="AF48" i="18" s="1"/>
  <c r="O10" i="18" s="1"/>
  <c r="X59" i="18"/>
  <c r="X48" i="18" s="1"/>
  <c r="R59" i="18"/>
  <c r="R48" i="18" s="1"/>
  <c r="M10" i="18" s="1"/>
  <c r="AU58" i="18"/>
  <c r="AL58" i="18"/>
  <c r="AL47" i="18" s="1"/>
  <c r="P9" i="18" s="1"/>
  <c r="AF58" i="18"/>
  <c r="X58" i="18"/>
  <c r="R58" i="18"/>
  <c r="AU57" i="18"/>
  <c r="AU46" i="18" s="1"/>
  <c r="Q8" i="18" s="1"/>
  <c r="AL57" i="18"/>
  <c r="AL46" i="18" s="1"/>
  <c r="P8" i="18" s="1"/>
  <c r="AF57" i="18"/>
  <c r="AF46" i="18" s="1"/>
  <c r="O8" i="18" s="1"/>
  <c r="X57" i="18"/>
  <c r="X46" i="18" s="1"/>
  <c r="N8" i="18" s="1"/>
  <c r="R57" i="18"/>
  <c r="R46" i="18" s="1"/>
  <c r="AU56" i="18"/>
  <c r="AU45" i="18" s="1"/>
  <c r="AL56" i="18"/>
  <c r="AF56" i="18"/>
  <c r="X56" i="18"/>
  <c r="X45" i="18" s="1"/>
  <c r="N7" i="18" s="1"/>
  <c r="R56" i="18"/>
  <c r="R45" i="18" s="1"/>
  <c r="M7" i="18" s="1"/>
  <c r="AU55" i="18"/>
  <c r="AL55" i="18"/>
  <c r="AL44" i="18" s="1"/>
  <c r="P6" i="18" s="1"/>
  <c r="AF55" i="18"/>
  <c r="AF44" i="18" s="1"/>
  <c r="O6" i="18" s="1"/>
  <c r="X55" i="18"/>
  <c r="X44" i="18" s="1"/>
  <c r="N6" i="18" s="1"/>
  <c r="R55" i="18"/>
  <c r="R44" i="18" s="1"/>
  <c r="M6" i="18" s="1"/>
  <c r="AU54" i="18"/>
  <c r="AL54" i="18"/>
  <c r="AL43" i="18" s="1"/>
  <c r="P5" i="18" s="1"/>
  <c r="AF54" i="18"/>
  <c r="X54" i="18"/>
  <c r="R54" i="18"/>
  <c r="AJ53" i="18"/>
  <c r="AJ66" i="18" s="1"/>
  <c r="AI53" i="18"/>
  <c r="AI66" i="18" s="1"/>
  <c r="AE50" i="18"/>
  <c r="AT49" i="18"/>
  <c r="AS49" i="18"/>
  <c r="AR49" i="18"/>
  <c r="AQ49" i="18"/>
  <c r="AP49" i="18"/>
  <c r="AO49" i="18"/>
  <c r="AL49" i="18"/>
  <c r="P11" i="18" s="1"/>
  <c r="AK49" i="18"/>
  <c r="AJ49" i="18"/>
  <c r="AI49" i="18"/>
  <c r="AF49" i="18"/>
  <c r="O11" i="18" s="1"/>
  <c r="AE49" i="18"/>
  <c r="AD49" i="18"/>
  <c r="AC49" i="18"/>
  <c r="AB49" i="18"/>
  <c r="AA49" i="18"/>
  <c r="W49" i="18"/>
  <c r="V49" i="18"/>
  <c r="U49" i="18"/>
  <c r="Q49" i="18"/>
  <c r="P49" i="18"/>
  <c r="O49" i="18"/>
  <c r="N49" i="18"/>
  <c r="M49" i="18"/>
  <c r="AT48" i="18"/>
  <c r="AS48" i="18"/>
  <c r="AR48" i="18"/>
  <c r="AQ48" i="18"/>
  <c r="AP48" i="18"/>
  <c r="AO48" i="18"/>
  <c r="AK48" i="18"/>
  <c r="AJ48" i="18"/>
  <c r="AI48" i="18"/>
  <c r="AE48" i="18"/>
  <c r="AD48" i="18"/>
  <c r="AC48" i="18"/>
  <c r="AB48" i="18"/>
  <c r="AA48" i="18"/>
  <c r="W48" i="18"/>
  <c r="V48" i="18"/>
  <c r="U48" i="18"/>
  <c r="Q48" i="18"/>
  <c r="P48" i="18"/>
  <c r="O48" i="18"/>
  <c r="N48" i="18"/>
  <c r="M48" i="18"/>
  <c r="AU47" i="18"/>
  <c r="AT47" i="18"/>
  <c r="AS47" i="18"/>
  <c r="AR47" i="18"/>
  <c r="AQ47" i="18"/>
  <c r="AP47" i="18"/>
  <c r="AO47" i="18"/>
  <c r="AK47" i="18"/>
  <c r="AJ47" i="18"/>
  <c r="AI47" i="18"/>
  <c r="AF47" i="18"/>
  <c r="O9" i="18" s="1"/>
  <c r="AE47" i="18"/>
  <c r="AD47" i="18"/>
  <c r="AC47" i="18"/>
  <c r="AB47" i="18"/>
  <c r="AA47" i="18"/>
  <c r="X47" i="18"/>
  <c r="N9" i="18" s="1"/>
  <c r="W47" i="18"/>
  <c r="V47" i="18"/>
  <c r="U47" i="18"/>
  <c r="R47" i="18"/>
  <c r="M9" i="18" s="1"/>
  <c r="Q47" i="18"/>
  <c r="P47" i="18"/>
  <c r="O47" i="18"/>
  <c r="N47" i="18"/>
  <c r="M47" i="18"/>
  <c r="AT46" i="18"/>
  <c r="AS46" i="18"/>
  <c r="AR46" i="18"/>
  <c r="AQ46" i="18"/>
  <c r="AP46" i="18"/>
  <c r="AO46" i="18"/>
  <c r="AK46" i="18"/>
  <c r="AJ46" i="18"/>
  <c r="AI46" i="18"/>
  <c r="AE46" i="18"/>
  <c r="AD46" i="18"/>
  <c r="AC46" i="18"/>
  <c r="AB46" i="18"/>
  <c r="AA46" i="18"/>
  <c r="W46" i="18"/>
  <c r="V46" i="18"/>
  <c r="U46" i="18"/>
  <c r="Q46" i="18"/>
  <c r="P46" i="18"/>
  <c r="O46" i="18"/>
  <c r="N46" i="18"/>
  <c r="M46" i="18"/>
  <c r="AT45" i="18"/>
  <c r="AS45" i="18"/>
  <c r="AR45" i="18"/>
  <c r="AR50" i="18" s="1"/>
  <c r="AQ45" i="18"/>
  <c r="AQ50" i="18" s="1"/>
  <c r="AP45" i="18"/>
  <c r="AO45" i="18"/>
  <c r="AL45" i="18"/>
  <c r="AK45" i="18"/>
  <c r="AJ45" i="18"/>
  <c r="AI45" i="18"/>
  <c r="AF45" i="18"/>
  <c r="O7" i="18" s="1"/>
  <c r="AE45" i="18"/>
  <c r="AD45" i="18"/>
  <c r="AC45" i="18"/>
  <c r="AB45" i="18"/>
  <c r="AB50" i="18" s="1"/>
  <c r="AA45" i="18"/>
  <c r="W45" i="18"/>
  <c r="V45" i="18"/>
  <c r="U45" i="18"/>
  <c r="Q45" i="18"/>
  <c r="P45" i="18"/>
  <c r="O45" i="18"/>
  <c r="N45" i="18"/>
  <c r="M45" i="18"/>
  <c r="AU44" i="18"/>
  <c r="Q6" i="18" s="1"/>
  <c r="AT44" i="18"/>
  <c r="AS44" i="18"/>
  <c r="AR44" i="18"/>
  <c r="AQ44" i="18"/>
  <c r="AP44" i="18"/>
  <c r="AO44" i="18"/>
  <c r="AK44" i="18"/>
  <c r="AJ44" i="18"/>
  <c r="AI44" i="18"/>
  <c r="AE44" i="18"/>
  <c r="AD44" i="18"/>
  <c r="AC44" i="18"/>
  <c r="AB44" i="18"/>
  <c r="AA44" i="18"/>
  <c r="W44" i="18"/>
  <c r="V44" i="18"/>
  <c r="U44" i="18"/>
  <c r="Q44" i="18"/>
  <c r="P44" i="18"/>
  <c r="O44" i="18"/>
  <c r="N44" i="18"/>
  <c r="M44" i="18"/>
  <c r="AT43" i="18"/>
  <c r="AS43" i="18"/>
  <c r="AR43" i="18"/>
  <c r="AQ43" i="18"/>
  <c r="AP43" i="18"/>
  <c r="AO43" i="18"/>
  <c r="AO50" i="18" s="1"/>
  <c r="AK43" i="18"/>
  <c r="AJ43" i="18"/>
  <c r="AI43" i="18"/>
  <c r="AF43" i="18"/>
  <c r="O5" i="18" s="1"/>
  <c r="AE43" i="18"/>
  <c r="AD43" i="18"/>
  <c r="AC43" i="18"/>
  <c r="AB43" i="18"/>
  <c r="AA43" i="18"/>
  <c r="X43" i="18"/>
  <c r="N5" i="18" s="1"/>
  <c r="W43" i="18"/>
  <c r="V43" i="18"/>
  <c r="U43" i="18"/>
  <c r="R43" i="18"/>
  <c r="Q43" i="18"/>
  <c r="P43" i="18"/>
  <c r="O43" i="18"/>
  <c r="N43" i="18"/>
  <c r="M43" i="18"/>
  <c r="M50" i="18" s="1"/>
  <c r="AK42" i="18"/>
  <c r="AI42" i="18"/>
  <c r="AT37" i="18"/>
  <c r="AS37" i="18"/>
  <c r="AS26" i="18" s="1"/>
  <c r="AR37" i="18"/>
  <c r="AQ37" i="18"/>
  <c r="AP37" i="18"/>
  <c r="AO37" i="18"/>
  <c r="AK37" i="18"/>
  <c r="AJ37" i="18"/>
  <c r="AI37" i="18"/>
  <c r="AE37" i="18"/>
  <c r="AD37" i="18"/>
  <c r="AD26" i="18" s="1"/>
  <c r="AC37" i="18"/>
  <c r="AB37" i="18"/>
  <c r="AA37" i="18"/>
  <c r="V37" i="18"/>
  <c r="U37" i="18"/>
  <c r="Q37" i="18"/>
  <c r="P37" i="18"/>
  <c r="O37" i="18"/>
  <c r="N37" i="18"/>
  <c r="M37" i="18"/>
  <c r="AU36" i="18"/>
  <c r="AU25" i="18" s="1"/>
  <c r="G11" i="18" s="1"/>
  <c r="AL36" i="18"/>
  <c r="AL25" i="18" s="1"/>
  <c r="F11" i="18" s="1"/>
  <c r="AF36" i="18"/>
  <c r="X36" i="18"/>
  <c r="X25" i="18" s="1"/>
  <c r="R36" i="18"/>
  <c r="AU35" i="18"/>
  <c r="AL35" i="18"/>
  <c r="AL24" i="18" s="1"/>
  <c r="F10" i="18" s="1"/>
  <c r="AF35" i="18"/>
  <c r="AF24" i="18" s="1"/>
  <c r="E10" i="18" s="1"/>
  <c r="X35" i="18"/>
  <c r="R35" i="18"/>
  <c r="AU34" i="18"/>
  <c r="AU23" i="18" s="1"/>
  <c r="G9" i="18" s="1"/>
  <c r="AL34" i="18"/>
  <c r="AL23" i="18" s="1"/>
  <c r="F9" i="18" s="1"/>
  <c r="AF34" i="18"/>
  <c r="AF23" i="18" s="1"/>
  <c r="X34" i="18"/>
  <c r="X23" i="18" s="1"/>
  <c r="D9" i="18" s="1"/>
  <c r="R34" i="18"/>
  <c r="R23" i="18" s="1"/>
  <c r="C9" i="18" s="1"/>
  <c r="AU33" i="18"/>
  <c r="AL33" i="18"/>
  <c r="AF33" i="18"/>
  <c r="X33" i="18"/>
  <c r="X22" i="18" s="1"/>
  <c r="D8" i="18" s="1"/>
  <c r="R33" i="18"/>
  <c r="R22" i="18" s="1"/>
  <c r="C8" i="18" s="1"/>
  <c r="AU32" i="18"/>
  <c r="AL32" i="18"/>
  <c r="AF32" i="18"/>
  <c r="AF21" i="18" s="1"/>
  <c r="E7" i="18" s="1"/>
  <c r="X32" i="18"/>
  <c r="X21" i="18" s="1"/>
  <c r="D7" i="18" s="1"/>
  <c r="R32" i="18"/>
  <c r="R21" i="18" s="1"/>
  <c r="C7" i="18" s="1"/>
  <c r="AU31" i="18"/>
  <c r="AU20" i="18" s="1"/>
  <c r="G6" i="18" s="1"/>
  <c r="AL31" i="18"/>
  <c r="AF31" i="18"/>
  <c r="AF20" i="18" s="1"/>
  <c r="E6" i="18" s="1"/>
  <c r="X31" i="18"/>
  <c r="R31" i="18"/>
  <c r="AU30" i="18"/>
  <c r="AU19" i="18" s="1"/>
  <c r="G5" i="18" s="1"/>
  <c r="AL30" i="18"/>
  <c r="AF30" i="18"/>
  <c r="X30" i="18"/>
  <c r="R30" i="18"/>
  <c r="R19" i="18" s="1"/>
  <c r="C5" i="18" s="1"/>
  <c r="AT26" i="18"/>
  <c r="AE26" i="18"/>
  <c r="AT25" i="18"/>
  <c r="AS25" i="18"/>
  <c r="AR25" i="18"/>
  <c r="AQ25" i="18"/>
  <c r="AP25" i="18"/>
  <c r="AO25" i="18"/>
  <c r="AK25" i="18"/>
  <c r="AJ25" i="18"/>
  <c r="AI25" i="18"/>
  <c r="AF25" i="18"/>
  <c r="E11" i="18" s="1"/>
  <c r="AE25" i="18"/>
  <c r="AD25" i="18"/>
  <c r="AC25" i="18"/>
  <c r="AB25" i="18"/>
  <c r="AA25" i="18"/>
  <c r="W25" i="18"/>
  <c r="V25" i="18"/>
  <c r="U25" i="18"/>
  <c r="R25" i="18"/>
  <c r="C11" i="18" s="1"/>
  <c r="Q25" i="18"/>
  <c r="P25" i="18"/>
  <c r="O25" i="18"/>
  <c r="N25" i="18"/>
  <c r="M25" i="18"/>
  <c r="AU24" i="18"/>
  <c r="G10" i="18" s="1"/>
  <c r="AT24" i="18"/>
  <c r="AS24" i="18"/>
  <c r="AR24" i="18"/>
  <c r="AQ24" i="18"/>
  <c r="AP24" i="18"/>
  <c r="AO24" i="18"/>
  <c r="AK24" i="18"/>
  <c r="AJ24" i="18"/>
  <c r="AI24" i="18"/>
  <c r="AE24" i="18"/>
  <c r="AD24" i="18"/>
  <c r="AC24" i="18"/>
  <c r="AB24" i="18"/>
  <c r="AA24" i="18"/>
  <c r="X24" i="18"/>
  <c r="D10" i="18" s="1"/>
  <c r="W24" i="18"/>
  <c r="V24" i="18"/>
  <c r="U24" i="18"/>
  <c r="R24" i="18"/>
  <c r="C10" i="18" s="1"/>
  <c r="Q24" i="18"/>
  <c r="P24" i="18"/>
  <c r="O24" i="18"/>
  <c r="N24" i="18"/>
  <c r="M24" i="18"/>
  <c r="AT23" i="18"/>
  <c r="AS23" i="18"/>
  <c r="AR23" i="18"/>
  <c r="AQ23" i="18"/>
  <c r="AP23" i="18"/>
  <c r="AO23" i="18"/>
  <c r="AK23" i="18"/>
  <c r="AJ23" i="18"/>
  <c r="AI23" i="18"/>
  <c r="AE23" i="18"/>
  <c r="AD23" i="18"/>
  <c r="AC23" i="18"/>
  <c r="AB23" i="18"/>
  <c r="AA23" i="18"/>
  <c r="W23" i="18"/>
  <c r="V23" i="18"/>
  <c r="U23" i="18"/>
  <c r="Q23" i="18"/>
  <c r="P23" i="18"/>
  <c r="O23" i="18"/>
  <c r="N23" i="18"/>
  <c r="M23" i="18"/>
  <c r="AU22" i="18"/>
  <c r="G8" i="18" s="1"/>
  <c r="AT22" i="18"/>
  <c r="AS22" i="18"/>
  <c r="AR22" i="18"/>
  <c r="AQ22" i="18"/>
  <c r="AP22" i="18"/>
  <c r="AO22" i="18"/>
  <c r="AL22" i="18"/>
  <c r="AK22" i="18"/>
  <c r="AJ22" i="18"/>
  <c r="AI22" i="18"/>
  <c r="AF22" i="18"/>
  <c r="E8" i="18" s="1"/>
  <c r="AE22" i="18"/>
  <c r="AD22" i="18"/>
  <c r="AC22" i="18"/>
  <c r="AB22" i="18"/>
  <c r="AB26" i="18" s="1"/>
  <c r="AA22" i="18"/>
  <c r="W22" i="18"/>
  <c r="V22" i="18"/>
  <c r="U22" i="18"/>
  <c r="Q22" i="18"/>
  <c r="P22" i="18"/>
  <c r="O22" i="18"/>
  <c r="N22" i="18"/>
  <c r="M22" i="18"/>
  <c r="AU21" i="18"/>
  <c r="G7" i="18" s="1"/>
  <c r="AT21" i="18"/>
  <c r="AS21" i="18"/>
  <c r="AR21" i="18"/>
  <c r="AQ21" i="18"/>
  <c r="AP21" i="18"/>
  <c r="AO21" i="18"/>
  <c r="AL21" i="18"/>
  <c r="F7" i="18" s="1"/>
  <c r="AK21" i="18"/>
  <c r="AJ21" i="18"/>
  <c r="AI21" i="18"/>
  <c r="AE21" i="18"/>
  <c r="AD21" i="18"/>
  <c r="AC21" i="18"/>
  <c r="AB21" i="18"/>
  <c r="AA21" i="18"/>
  <c r="W21" i="18"/>
  <c r="V21" i="18"/>
  <c r="U21" i="18"/>
  <c r="Q21" i="18"/>
  <c r="P21" i="18"/>
  <c r="O21" i="18"/>
  <c r="N21" i="18"/>
  <c r="M21" i="18"/>
  <c r="AT20" i="18"/>
  <c r="AS20" i="18"/>
  <c r="AR20" i="18"/>
  <c r="AQ20" i="18"/>
  <c r="AP20" i="18"/>
  <c r="AO20" i="18"/>
  <c r="AL20" i="18"/>
  <c r="F6" i="18" s="1"/>
  <c r="AK20" i="18"/>
  <c r="AJ20" i="18"/>
  <c r="AI20" i="18"/>
  <c r="AE20" i="18"/>
  <c r="AD20" i="18"/>
  <c r="AC20" i="18"/>
  <c r="AB20" i="18"/>
  <c r="AA20" i="18"/>
  <c r="X20" i="18"/>
  <c r="D6" i="18" s="1"/>
  <c r="W20" i="18"/>
  <c r="V20" i="18"/>
  <c r="U20" i="18"/>
  <c r="R20" i="18"/>
  <c r="C6" i="18" s="1"/>
  <c r="Q20" i="18"/>
  <c r="P20" i="18"/>
  <c r="O20" i="18"/>
  <c r="N20" i="18"/>
  <c r="M20" i="18"/>
  <c r="AT19" i="18"/>
  <c r="AS19" i="18"/>
  <c r="AR19" i="18"/>
  <c r="AQ19" i="18"/>
  <c r="AP19" i="18"/>
  <c r="AO19" i="18"/>
  <c r="AL19" i="18"/>
  <c r="F5" i="18" s="1"/>
  <c r="AK19" i="18"/>
  <c r="AJ19" i="18"/>
  <c r="AI19" i="18"/>
  <c r="AF19" i="18"/>
  <c r="E5" i="18" s="1"/>
  <c r="AE19" i="18"/>
  <c r="AD19" i="18"/>
  <c r="AC19" i="18"/>
  <c r="AB19" i="18"/>
  <c r="AA19" i="18"/>
  <c r="X19" i="18"/>
  <c r="W19" i="18"/>
  <c r="V19" i="18"/>
  <c r="U19" i="18"/>
  <c r="Q19" i="18"/>
  <c r="P19" i="18"/>
  <c r="P26" i="18" s="1"/>
  <c r="O19" i="18"/>
  <c r="N19" i="18"/>
  <c r="N26" i="18" s="1"/>
  <c r="M19" i="18"/>
  <c r="M26" i="18" s="1"/>
  <c r="AK18" i="18"/>
  <c r="AJ18" i="18"/>
  <c r="AI18" i="18"/>
  <c r="AE11" i="18"/>
  <c r="AD11" i="18"/>
  <c r="AC11" i="18"/>
  <c r="Z11" i="18"/>
  <c r="X11" i="18"/>
  <c r="W11" i="18"/>
  <c r="S11" i="18"/>
  <c r="J11" i="18"/>
  <c r="D11" i="18"/>
  <c r="AE10" i="18"/>
  <c r="AC10" i="18"/>
  <c r="AB10" i="18"/>
  <c r="AA10" i="18"/>
  <c r="Y10" i="18"/>
  <c r="W10" i="18"/>
  <c r="U10" i="18"/>
  <c r="S10" i="18"/>
  <c r="N10" i="18"/>
  <c r="K10" i="18"/>
  <c r="J10" i="18"/>
  <c r="AE9" i="18"/>
  <c r="AD9" i="18"/>
  <c r="AC9" i="18"/>
  <c r="AB9" i="18"/>
  <c r="V9" i="18"/>
  <c r="U9" i="18"/>
  <c r="R9" i="18"/>
  <c r="Q9" i="18"/>
  <c r="H9" i="18"/>
  <c r="E9" i="18"/>
  <c r="AE8" i="18"/>
  <c r="AD8" i="18"/>
  <c r="AC8" i="18"/>
  <c r="AA8" i="18"/>
  <c r="Z8" i="18"/>
  <c r="W8" i="18"/>
  <c r="U8" i="18"/>
  <c r="M8" i="18"/>
  <c r="K8" i="18"/>
  <c r="F8" i="18"/>
  <c r="AE7" i="18"/>
  <c r="AD7" i="18"/>
  <c r="AC7" i="18"/>
  <c r="U7" i="18"/>
  <c r="S7" i="18"/>
  <c r="Q7" i="18"/>
  <c r="P7" i="18"/>
  <c r="AE6" i="18"/>
  <c r="AC6" i="18"/>
  <c r="AB6" i="18"/>
  <c r="Y6" i="18"/>
  <c r="X6" i="18"/>
  <c r="S6" i="18"/>
  <c r="K6" i="18"/>
  <c r="J6" i="18"/>
  <c r="AF5" i="18"/>
  <c r="AE5" i="18"/>
  <c r="AC5" i="18"/>
  <c r="AB5" i="18"/>
  <c r="Z5" i="18"/>
  <c r="T5" i="18"/>
  <c r="R5" i="18"/>
  <c r="K5" i="18"/>
  <c r="I5" i="18"/>
  <c r="D5" i="18"/>
  <c r="Y197" i="17"/>
  <c r="V197" i="17"/>
  <c r="N197" i="17"/>
  <c r="I197" i="17"/>
  <c r="Y196" i="17"/>
  <c r="V196" i="17"/>
  <c r="Q196" i="17"/>
  <c r="N196" i="17"/>
  <c r="I196" i="17"/>
  <c r="Y195" i="17"/>
  <c r="V195" i="17"/>
  <c r="Q195" i="17"/>
  <c r="N195" i="17"/>
  <c r="I195" i="17"/>
  <c r="Y194" i="17"/>
  <c r="V194" i="17"/>
  <c r="Q194" i="17"/>
  <c r="N194" i="17"/>
  <c r="I194" i="17"/>
  <c r="Y193" i="17"/>
  <c r="V193" i="17"/>
  <c r="Q193" i="17"/>
  <c r="N193" i="17"/>
  <c r="I193" i="17"/>
  <c r="Y192" i="17"/>
  <c r="V192" i="17"/>
  <c r="Q192" i="17"/>
  <c r="N192" i="17"/>
  <c r="I192" i="17"/>
  <c r="Y191" i="17"/>
  <c r="V191" i="17"/>
  <c r="Q191" i="17"/>
  <c r="N191" i="17"/>
  <c r="I191" i="17"/>
  <c r="Y190" i="17"/>
  <c r="V190" i="17"/>
  <c r="Q190" i="17"/>
  <c r="N190" i="17"/>
  <c r="I190" i="17"/>
  <c r="Y189" i="17"/>
  <c r="V189" i="17"/>
  <c r="Q189" i="17"/>
  <c r="N189" i="17"/>
  <c r="I189" i="17"/>
  <c r="Y188" i="17"/>
  <c r="V188" i="17"/>
  <c r="Q188" i="17"/>
  <c r="N188" i="17"/>
  <c r="I188" i="17"/>
  <c r="Y187" i="17"/>
  <c r="V187" i="17"/>
  <c r="Q187" i="17"/>
  <c r="N187" i="17"/>
  <c r="I187" i="17"/>
  <c r="Y186" i="17"/>
  <c r="V186" i="17"/>
  <c r="Q186" i="17"/>
  <c r="N186" i="17"/>
  <c r="I186" i="17"/>
  <c r="Y185" i="17"/>
  <c r="V185" i="17"/>
  <c r="Q185" i="17"/>
  <c r="N185" i="17"/>
  <c r="I185" i="17"/>
  <c r="Y179" i="17"/>
  <c r="V179" i="17"/>
  <c r="Q179" i="17"/>
  <c r="N179" i="17"/>
  <c r="I179" i="17"/>
  <c r="Y178" i="17"/>
  <c r="V178" i="17"/>
  <c r="Q178" i="17"/>
  <c r="N178" i="17"/>
  <c r="I178" i="17"/>
  <c r="Y177" i="17"/>
  <c r="V177" i="17"/>
  <c r="Q177" i="17"/>
  <c r="N177" i="17"/>
  <c r="I177" i="17"/>
  <c r="Y176" i="17"/>
  <c r="V176" i="17"/>
  <c r="Q176" i="17"/>
  <c r="N176" i="17"/>
  <c r="I176" i="17"/>
  <c r="Y175" i="17"/>
  <c r="V175" i="17"/>
  <c r="Q175" i="17"/>
  <c r="N175" i="17"/>
  <c r="I175" i="17"/>
  <c r="Y174" i="17"/>
  <c r="V174" i="17"/>
  <c r="Q174" i="17"/>
  <c r="N174" i="17"/>
  <c r="I174" i="17"/>
  <c r="Y173" i="17"/>
  <c r="V173" i="17"/>
  <c r="Q173" i="17"/>
  <c r="N173" i="17"/>
  <c r="I173" i="17"/>
  <c r="Y172" i="17"/>
  <c r="V172" i="17"/>
  <c r="Q172" i="17"/>
  <c r="N172" i="17"/>
  <c r="I172" i="17"/>
  <c r="Y171" i="17"/>
  <c r="V171" i="17"/>
  <c r="Q171" i="17"/>
  <c r="N171" i="17"/>
  <c r="I171" i="17"/>
  <c r="Y170" i="17"/>
  <c r="V170" i="17"/>
  <c r="Q170" i="17"/>
  <c r="N170" i="17"/>
  <c r="I170" i="17"/>
  <c r="Y169" i="17"/>
  <c r="V169" i="17"/>
  <c r="Q169" i="17"/>
  <c r="N169" i="17"/>
  <c r="I169" i="17"/>
  <c r="Y168" i="17"/>
  <c r="V168" i="17"/>
  <c r="Q168" i="17"/>
  <c r="N168" i="17"/>
  <c r="I168" i="17"/>
  <c r="Y167" i="17"/>
  <c r="V167" i="17"/>
  <c r="Q167" i="17"/>
  <c r="N167" i="17"/>
  <c r="I167" i="17"/>
  <c r="AD163" i="17"/>
  <c r="E56" i="17" s="1"/>
  <c r="L163" i="17"/>
  <c r="D9" i="17" s="1"/>
  <c r="K163" i="17"/>
  <c r="E47" i="17" s="1"/>
  <c r="J163" i="17"/>
  <c r="E46" i="17" s="1"/>
  <c r="I163" i="17"/>
  <c r="AE162" i="17"/>
  <c r="AD162" i="17"/>
  <c r="AC162" i="17"/>
  <c r="AB162" i="17"/>
  <c r="AA162" i="17"/>
  <c r="Z162" i="17"/>
  <c r="W162" i="17"/>
  <c r="V162" i="17"/>
  <c r="T162" i="17"/>
  <c r="S162" i="17"/>
  <c r="R162" i="17"/>
  <c r="Q162" i="17"/>
  <c r="O162" i="17"/>
  <c r="N162" i="17"/>
  <c r="L162" i="17"/>
  <c r="K162" i="17"/>
  <c r="J162" i="17"/>
  <c r="I162" i="17"/>
  <c r="AE161" i="17"/>
  <c r="AD161" i="17"/>
  <c r="AC161" i="17"/>
  <c r="AB161" i="17"/>
  <c r="AA161" i="17"/>
  <c r="Z161" i="17"/>
  <c r="W161" i="17"/>
  <c r="V161" i="17"/>
  <c r="T161" i="17"/>
  <c r="S161" i="17"/>
  <c r="R161" i="17"/>
  <c r="Q161" i="17"/>
  <c r="O161" i="17"/>
  <c r="N161" i="17"/>
  <c r="L161" i="17"/>
  <c r="K161" i="17"/>
  <c r="J161" i="17"/>
  <c r="I161" i="17"/>
  <c r="AE160" i="17"/>
  <c r="AD160" i="17"/>
  <c r="AC160" i="17"/>
  <c r="AB160" i="17"/>
  <c r="AA160" i="17"/>
  <c r="Z160" i="17"/>
  <c r="W160" i="17"/>
  <c r="V160" i="17"/>
  <c r="T160" i="17"/>
  <c r="S160" i="17"/>
  <c r="R160" i="17"/>
  <c r="Q160" i="17"/>
  <c r="O160" i="17"/>
  <c r="N160" i="17"/>
  <c r="L160" i="17"/>
  <c r="K160" i="17"/>
  <c r="J160" i="17"/>
  <c r="I160" i="17"/>
  <c r="AE159" i="17"/>
  <c r="AD159" i="17"/>
  <c r="AC159" i="17"/>
  <c r="AB159" i="17"/>
  <c r="AA159" i="17"/>
  <c r="Z159" i="17"/>
  <c r="W159" i="17"/>
  <c r="V159" i="17"/>
  <c r="T159" i="17"/>
  <c r="S159" i="17"/>
  <c r="R159" i="17"/>
  <c r="Q159" i="17"/>
  <c r="O159" i="17"/>
  <c r="N159" i="17"/>
  <c r="L159" i="17"/>
  <c r="K159" i="17"/>
  <c r="J159" i="17"/>
  <c r="I159" i="17"/>
  <c r="AE158" i="17"/>
  <c r="AD158" i="17"/>
  <c r="AC158" i="17"/>
  <c r="AB158" i="17"/>
  <c r="AA158" i="17"/>
  <c r="Z158" i="17"/>
  <c r="W158" i="17"/>
  <c r="V158" i="17"/>
  <c r="T158" i="17"/>
  <c r="S158" i="17"/>
  <c r="R158" i="17"/>
  <c r="Q158" i="17"/>
  <c r="O158" i="17"/>
  <c r="N158" i="17"/>
  <c r="L158" i="17"/>
  <c r="K158" i="17"/>
  <c r="J158" i="17"/>
  <c r="I158" i="17"/>
  <c r="AE157" i="17"/>
  <c r="AD157" i="17"/>
  <c r="AC157" i="17"/>
  <c r="AB157" i="17"/>
  <c r="AA157" i="17"/>
  <c r="Z157" i="17"/>
  <c r="W157" i="17"/>
  <c r="V157" i="17"/>
  <c r="T157" i="17"/>
  <c r="S157" i="17"/>
  <c r="R157" i="17"/>
  <c r="Q157" i="17"/>
  <c r="O157" i="17"/>
  <c r="N157" i="17"/>
  <c r="L157" i="17"/>
  <c r="K157" i="17"/>
  <c r="J157" i="17"/>
  <c r="I157" i="17"/>
  <c r="AE156" i="17"/>
  <c r="AD156" i="17"/>
  <c r="AC156" i="17"/>
  <c r="AB156" i="17"/>
  <c r="AA156" i="17"/>
  <c r="Z156" i="17"/>
  <c r="W156" i="17"/>
  <c r="V156" i="17"/>
  <c r="T156" i="17"/>
  <c r="S156" i="17"/>
  <c r="R156" i="17"/>
  <c r="Q156" i="17"/>
  <c r="O156" i="17"/>
  <c r="N156" i="17"/>
  <c r="L156" i="17"/>
  <c r="K156" i="17"/>
  <c r="J156" i="17"/>
  <c r="I156" i="17"/>
  <c r="AE155" i="17"/>
  <c r="AD155" i="17"/>
  <c r="AC155" i="17"/>
  <c r="AB155" i="17"/>
  <c r="AA155" i="17"/>
  <c r="Z155" i="17"/>
  <c r="W155" i="17"/>
  <c r="V155" i="17"/>
  <c r="T155" i="17"/>
  <c r="S155" i="17"/>
  <c r="R155" i="17"/>
  <c r="Q155" i="17"/>
  <c r="O155" i="17"/>
  <c r="N155" i="17"/>
  <c r="L155" i="17"/>
  <c r="K155" i="17"/>
  <c r="J155" i="17"/>
  <c r="I155" i="17"/>
  <c r="AE154" i="17"/>
  <c r="AD154" i="17"/>
  <c r="AC154" i="17"/>
  <c r="AB154" i="17"/>
  <c r="AA154" i="17"/>
  <c r="Z154" i="17"/>
  <c r="W154" i="17"/>
  <c r="V154" i="17"/>
  <c r="T154" i="17"/>
  <c r="S154" i="17"/>
  <c r="R154" i="17"/>
  <c r="Q154" i="17"/>
  <c r="O154" i="17"/>
  <c r="N154" i="17"/>
  <c r="L154" i="17"/>
  <c r="K154" i="17"/>
  <c r="J154" i="17"/>
  <c r="I154" i="17"/>
  <c r="AE153" i="17"/>
  <c r="AD153" i="17"/>
  <c r="AC153" i="17"/>
  <c r="AB153" i="17"/>
  <c r="AA153" i="17"/>
  <c r="Z153" i="17"/>
  <c r="W153" i="17"/>
  <c r="V153" i="17"/>
  <c r="T153" i="17"/>
  <c r="S153" i="17"/>
  <c r="R153" i="17"/>
  <c r="Q153" i="17"/>
  <c r="O153" i="17"/>
  <c r="N153" i="17"/>
  <c r="L153" i="17"/>
  <c r="K153" i="17"/>
  <c r="J153" i="17"/>
  <c r="I153" i="17"/>
  <c r="AE152" i="17"/>
  <c r="AD152" i="17"/>
  <c r="AC152" i="17"/>
  <c r="AB152" i="17"/>
  <c r="AA152" i="17"/>
  <c r="Z152" i="17"/>
  <c r="W152" i="17"/>
  <c r="V152" i="17"/>
  <c r="T152" i="17"/>
  <c r="S152" i="17"/>
  <c r="R152" i="17"/>
  <c r="Q152" i="17"/>
  <c r="O152" i="17"/>
  <c r="N152" i="17"/>
  <c r="L152" i="17"/>
  <c r="K152" i="17"/>
  <c r="J152" i="17"/>
  <c r="I152" i="17"/>
  <c r="AE151" i="17"/>
  <c r="AE163" i="17" s="1"/>
  <c r="D13" i="17" s="1"/>
  <c r="AD151" i="17"/>
  <c r="AC151" i="17"/>
  <c r="AC163" i="17" s="1"/>
  <c r="E55" i="17" s="1"/>
  <c r="AB151" i="17"/>
  <c r="AA151" i="17"/>
  <c r="Z151" i="17"/>
  <c r="W151" i="17"/>
  <c r="V151" i="17"/>
  <c r="T151" i="17"/>
  <c r="T163" i="17" s="1"/>
  <c r="D11" i="17" s="1"/>
  <c r="S151" i="17"/>
  <c r="R151" i="17"/>
  <c r="Q151" i="17"/>
  <c r="O151" i="17"/>
  <c r="O163" i="17" s="1"/>
  <c r="D10" i="17" s="1"/>
  <c r="N151" i="17"/>
  <c r="L151" i="17"/>
  <c r="K151" i="17"/>
  <c r="J151" i="17"/>
  <c r="I151" i="17"/>
  <c r="V145" i="17"/>
  <c r="Q145" i="17"/>
  <c r="N145" i="17"/>
  <c r="I145" i="17"/>
  <c r="V144" i="17"/>
  <c r="Q144" i="17"/>
  <c r="N144" i="17"/>
  <c r="I144" i="17"/>
  <c r="V143" i="17"/>
  <c r="Q143" i="17"/>
  <c r="N143" i="17"/>
  <c r="I143" i="17"/>
  <c r="V142" i="17"/>
  <c r="Q142" i="17"/>
  <c r="N142" i="17"/>
  <c r="I142" i="17"/>
  <c r="V141" i="17"/>
  <c r="Q141" i="17"/>
  <c r="N141" i="17"/>
  <c r="I141" i="17"/>
  <c r="V140" i="17"/>
  <c r="Q140" i="17"/>
  <c r="N140" i="17"/>
  <c r="I140" i="17"/>
  <c r="V139" i="17"/>
  <c r="Q139" i="17"/>
  <c r="N139" i="17"/>
  <c r="I139" i="17"/>
  <c r="V138" i="17"/>
  <c r="Q138" i="17"/>
  <c r="N138" i="17"/>
  <c r="I138" i="17"/>
  <c r="V137" i="17"/>
  <c r="Q137" i="17"/>
  <c r="N137" i="17"/>
  <c r="I137" i="17"/>
  <c r="V136" i="17"/>
  <c r="Q136" i="17"/>
  <c r="N136" i="17"/>
  <c r="I136" i="17"/>
  <c r="V135" i="17"/>
  <c r="Q135" i="17"/>
  <c r="N135" i="17"/>
  <c r="I135" i="17"/>
  <c r="V134" i="17"/>
  <c r="Q134" i="17"/>
  <c r="N134" i="17"/>
  <c r="I134" i="17"/>
  <c r="V133" i="17"/>
  <c r="Q133" i="17"/>
  <c r="N133" i="17"/>
  <c r="I133" i="17"/>
  <c r="Y129" i="17"/>
  <c r="L129" i="17"/>
  <c r="K129" i="17"/>
  <c r="D47" i="17" s="1"/>
  <c r="J129" i="17"/>
  <c r="D46" i="17" s="1"/>
  <c r="I129" i="17"/>
  <c r="AE128" i="17"/>
  <c r="AD128" i="17"/>
  <c r="AC128" i="17"/>
  <c r="AB128" i="17"/>
  <c r="AA128" i="17"/>
  <c r="Z128" i="17"/>
  <c r="Y128" i="17"/>
  <c r="W128" i="17"/>
  <c r="V128" i="17"/>
  <c r="S128" i="17"/>
  <c r="T128" i="17" s="1"/>
  <c r="R128" i="17"/>
  <c r="Q128" i="17"/>
  <c r="O128" i="17"/>
  <c r="N128" i="17"/>
  <c r="L128" i="17"/>
  <c r="K128" i="17"/>
  <c r="J128" i="17"/>
  <c r="I128" i="17"/>
  <c r="AE127" i="17"/>
  <c r="AD127" i="17"/>
  <c r="AC127" i="17"/>
  <c r="AB127" i="17"/>
  <c r="AA127" i="17"/>
  <c r="Z127" i="17"/>
  <c r="Y127" i="17"/>
  <c r="W127" i="17"/>
  <c r="V127" i="17"/>
  <c r="S127" i="17"/>
  <c r="T127" i="17" s="1"/>
  <c r="R127" i="17"/>
  <c r="Q127" i="17"/>
  <c r="O127" i="17"/>
  <c r="N127" i="17"/>
  <c r="L127" i="17"/>
  <c r="K127" i="17"/>
  <c r="J127" i="17"/>
  <c r="I127" i="17"/>
  <c r="AE126" i="17"/>
  <c r="AD126" i="17"/>
  <c r="AC126" i="17"/>
  <c r="AB126" i="17"/>
  <c r="AA126" i="17"/>
  <c r="Z126" i="17"/>
  <c r="Y126" i="17"/>
  <c r="W126" i="17"/>
  <c r="V126" i="17"/>
  <c r="S126" i="17"/>
  <c r="R126" i="17"/>
  <c r="Q126" i="17"/>
  <c r="O126" i="17"/>
  <c r="N126" i="17"/>
  <c r="L126" i="17"/>
  <c r="K126" i="17"/>
  <c r="J126" i="17"/>
  <c r="I126" i="17"/>
  <c r="AE125" i="17"/>
  <c r="AD125" i="17"/>
  <c r="AC125" i="17"/>
  <c r="AB125" i="17"/>
  <c r="AA125" i="17"/>
  <c r="Z125" i="17"/>
  <c r="Y125" i="17"/>
  <c r="W125" i="17"/>
  <c r="V125" i="17"/>
  <c r="S125" i="17"/>
  <c r="R125" i="17"/>
  <c r="Q125" i="17"/>
  <c r="O125" i="17"/>
  <c r="N125" i="17"/>
  <c r="L125" i="17"/>
  <c r="K125" i="17"/>
  <c r="J125" i="17"/>
  <c r="I125" i="17"/>
  <c r="AE124" i="17"/>
  <c r="AD124" i="17"/>
  <c r="AC124" i="17"/>
  <c r="AB124" i="17"/>
  <c r="AA124" i="17"/>
  <c r="Z124" i="17"/>
  <c r="Y124" i="17"/>
  <c r="W124" i="17"/>
  <c r="V124" i="17"/>
  <c r="S124" i="17"/>
  <c r="R124" i="17"/>
  <c r="T124" i="17" s="1"/>
  <c r="Q124" i="17"/>
  <c r="O124" i="17"/>
  <c r="N124" i="17"/>
  <c r="L124" i="17"/>
  <c r="K124" i="17"/>
  <c r="J124" i="17"/>
  <c r="I124" i="17"/>
  <c r="AE123" i="17"/>
  <c r="AD123" i="17"/>
  <c r="AC123" i="17"/>
  <c r="AB123" i="17"/>
  <c r="AA123" i="17"/>
  <c r="Z123" i="17"/>
  <c r="Y123" i="17"/>
  <c r="W123" i="17"/>
  <c r="V123" i="17"/>
  <c r="S123" i="17"/>
  <c r="R123" i="17"/>
  <c r="T123" i="17" s="1"/>
  <c r="Q123" i="17"/>
  <c r="O123" i="17"/>
  <c r="N123" i="17"/>
  <c r="L123" i="17"/>
  <c r="K123" i="17"/>
  <c r="J123" i="17"/>
  <c r="I123" i="17"/>
  <c r="AE122" i="17"/>
  <c r="AD122" i="17"/>
  <c r="AC122" i="17"/>
  <c r="AB122" i="17"/>
  <c r="AA122" i="17"/>
  <c r="Z122" i="17"/>
  <c r="Y122" i="17"/>
  <c r="W122" i="17"/>
  <c r="V122" i="17"/>
  <c r="S122" i="17"/>
  <c r="T122" i="17" s="1"/>
  <c r="R122" i="17"/>
  <c r="Q122" i="17"/>
  <c r="O122" i="17"/>
  <c r="N122" i="17"/>
  <c r="L122" i="17"/>
  <c r="K122" i="17"/>
  <c r="J122" i="17"/>
  <c r="I122" i="17"/>
  <c r="AE121" i="17"/>
  <c r="AD121" i="17"/>
  <c r="AC121" i="17"/>
  <c r="AB121" i="17"/>
  <c r="AA121" i="17"/>
  <c r="Z121" i="17"/>
  <c r="Y121" i="17"/>
  <c r="W121" i="17"/>
  <c r="V121" i="17"/>
  <c r="S121" i="17"/>
  <c r="R121" i="17"/>
  <c r="T121" i="17" s="1"/>
  <c r="Q121" i="17"/>
  <c r="O121" i="17"/>
  <c r="N121" i="17"/>
  <c r="L121" i="17"/>
  <c r="K121" i="17"/>
  <c r="J121" i="17"/>
  <c r="I121" i="17"/>
  <c r="AE120" i="17"/>
  <c r="AD120" i="17"/>
  <c r="AC120" i="17"/>
  <c r="AB120" i="17"/>
  <c r="AA120" i="17"/>
  <c r="Z120" i="17"/>
  <c r="Y120" i="17"/>
  <c r="W120" i="17"/>
  <c r="V120" i="17"/>
  <c r="S120" i="17"/>
  <c r="R120" i="17"/>
  <c r="T120" i="17" s="1"/>
  <c r="Q120" i="17"/>
  <c r="O120" i="17"/>
  <c r="N120" i="17"/>
  <c r="L120" i="17"/>
  <c r="K120" i="17"/>
  <c r="J120" i="17"/>
  <c r="I120" i="17"/>
  <c r="AE119" i="17"/>
  <c r="AD119" i="17"/>
  <c r="AC119" i="17"/>
  <c r="AB119" i="17"/>
  <c r="AA119" i="17"/>
  <c r="Z119" i="17"/>
  <c r="Y119" i="17"/>
  <c r="W119" i="17"/>
  <c r="V119" i="17"/>
  <c r="S119" i="17"/>
  <c r="R119" i="17"/>
  <c r="T119" i="17" s="1"/>
  <c r="Q119" i="17"/>
  <c r="O119" i="17"/>
  <c r="N119" i="17"/>
  <c r="L119" i="17"/>
  <c r="K119" i="17"/>
  <c r="J119" i="17"/>
  <c r="I119" i="17"/>
  <c r="AE118" i="17"/>
  <c r="AD118" i="17"/>
  <c r="AC118" i="17"/>
  <c r="AB118" i="17"/>
  <c r="AA118" i="17"/>
  <c r="AA129" i="17" s="1"/>
  <c r="D53" i="17" s="1"/>
  <c r="Z118" i="17"/>
  <c r="Y118" i="17"/>
  <c r="W118" i="17"/>
  <c r="V118" i="17"/>
  <c r="S118" i="17"/>
  <c r="R118" i="17"/>
  <c r="Q118" i="17"/>
  <c r="O118" i="17"/>
  <c r="N118" i="17"/>
  <c r="L118" i="17"/>
  <c r="K118" i="17"/>
  <c r="J118" i="17"/>
  <c r="I118" i="17"/>
  <c r="AE117" i="17"/>
  <c r="AD117" i="17"/>
  <c r="AC117" i="17"/>
  <c r="AB117" i="17"/>
  <c r="AA117" i="17"/>
  <c r="Z117" i="17"/>
  <c r="Y117" i="17"/>
  <c r="W117" i="17"/>
  <c r="V117" i="17"/>
  <c r="S117" i="17"/>
  <c r="T117" i="17" s="1"/>
  <c r="R117" i="17"/>
  <c r="Q117" i="17"/>
  <c r="O117" i="17"/>
  <c r="N117" i="17"/>
  <c r="L117" i="17"/>
  <c r="K117" i="17"/>
  <c r="J117" i="17"/>
  <c r="I117" i="17"/>
  <c r="AK110" i="17"/>
  <c r="AK106" i="17"/>
  <c r="AE106" i="17"/>
  <c r="W106" i="17"/>
  <c r="Q106" i="17"/>
  <c r="AK105" i="17"/>
  <c r="AE105" i="17"/>
  <c r="W105" i="17"/>
  <c r="Q105" i="17"/>
  <c r="AK104" i="17"/>
  <c r="AE104" i="17"/>
  <c r="W104" i="17"/>
  <c r="Q104" i="17"/>
  <c r="AK103" i="17"/>
  <c r="AE103" i="17"/>
  <c r="W103" i="17"/>
  <c r="Q103" i="17"/>
  <c r="AK102" i="17"/>
  <c r="AE102" i="17"/>
  <c r="W102" i="17"/>
  <c r="Q102" i="17"/>
  <c r="AK101" i="17"/>
  <c r="AE101" i="17"/>
  <c r="W101" i="17"/>
  <c r="Q101" i="17"/>
  <c r="AK100" i="17"/>
  <c r="AE100" i="17"/>
  <c r="W100" i="17"/>
  <c r="Q100" i="17"/>
  <c r="AK99" i="17"/>
  <c r="AE99" i="17"/>
  <c r="W99" i="17"/>
  <c r="Q99" i="17"/>
  <c r="AK98" i="17"/>
  <c r="AE98" i="17"/>
  <c r="W98" i="17"/>
  <c r="Q98" i="17"/>
  <c r="AK97" i="17"/>
  <c r="AE97" i="17"/>
  <c r="W97" i="17"/>
  <c r="Q97" i="17"/>
  <c r="AK96" i="17"/>
  <c r="AE96" i="17"/>
  <c r="W96" i="17"/>
  <c r="Q96" i="17"/>
  <c r="AK95" i="17"/>
  <c r="AE95" i="17"/>
  <c r="W95" i="17"/>
  <c r="Q95" i="17"/>
  <c r="AK94" i="17"/>
  <c r="AE94" i="17"/>
  <c r="W94" i="17"/>
  <c r="Q94" i="17"/>
  <c r="AH93" i="17"/>
  <c r="AK88" i="17"/>
  <c r="AE88" i="17"/>
  <c r="W88" i="17"/>
  <c r="Q88" i="17"/>
  <c r="I88" i="17"/>
  <c r="AK87" i="17"/>
  <c r="AE87" i="17"/>
  <c r="W87" i="17"/>
  <c r="Q87" i="17"/>
  <c r="I87" i="17"/>
  <c r="AK86" i="17"/>
  <c r="AE86" i="17"/>
  <c r="W86" i="17"/>
  <c r="Q86" i="17"/>
  <c r="I86" i="17"/>
  <c r="AK85" i="17"/>
  <c r="AE85" i="17"/>
  <c r="W85" i="17"/>
  <c r="Q85" i="17"/>
  <c r="I85" i="17"/>
  <c r="AK84" i="17"/>
  <c r="AE84" i="17"/>
  <c r="W84" i="17"/>
  <c r="Q84" i="17"/>
  <c r="I84" i="17"/>
  <c r="AK83" i="17"/>
  <c r="AE83" i="17"/>
  <c r="W83" i="17"/>
  <c r="Q83" i="17"/>
  <c r="I83" i="17"/>
  <c r="AK82" i="17"/>
  <c r="AE82" i="17"/>
  <c r="W82" i="17"/>
  <c r="Q82" i="17"/>
  <c r="I82" i="17"/>
  <c r="AK81" i="17"/>
  <c r="AE81" i="17"/>
  <c r="W81" i="17"/>
  <c r="Q81" i="17"/>
  <c r="I81" i="17"/>
  <c r="AK80" i="17"/>
  <c r="AE80" i="17"/>
  <c r="W80" i="17"/>
  <c r="Q80" i="17"/>
  <c r="I80" i="17"/>
  <c r="AK79" i="17"/>
  <c r="AE79" i="17"/>
  <c r="W79" i="17"/>
  <c r="Q79" i="17"/>
  <c r="I79" i="17"/>
  <c r="AK78" i="17"/>
  <c r="AE78" i="17"/>
  <c r="W78" i="17"/>
  <c r="Q78" i="17"/>
  <c r="I78" i="17"/>
  <c r="AK77" i="17"/>
  <c r="AE77" i="17"/>
  <c r="W77" i="17"/>
  <c r="Q77" i="17"/>
  <c r="I77" i="17"/>
  <c r="AK76" i="17"/>
  <c r="AE76" i="17"/>
  <c r="W76" i="17"/>
  <c r="Q76" i="17"/>
  <c r="I76" i="17"/>
  <c r="AG75" i="17"/>
  <c r="AF75" i="17"/>
  <c r="AF93" i="17" s="1"/>
  <c r="W72" i="17"/>
  <c r="U72" i="17"/>
  <c r="D5" i="17" s="1"/>
  <c r="S72" i="17"/>
  <c r="E31" i="17" s="1"/>
  <c r="R72" i="17"/>
  <c r="Q72" i="17"/>
  <c r="I72" i="17"/>
  <c r="AR71" i="17"/>
  <c r="AQ71" i="17"/>
  <c r="AP71" i="17"/>
  <c r="AO71" i="17"/>
  <c r="AN71" i="17"/>
  <c r="AM71" i="17"/>
  <c r="AL71" i="17"/>
  <c r="AK71" i="17"/>
  <c r="AI71" i="17"/>
  <c r="AH71" i="17"/>
  <c r="AG71" i="17"/>
  <c r="AF71" i="17"/>
  <c r="AE71" i="17"/>
  <c r="AC71" i="17"/>
  <c r="AB71" i="17"/>
  <c r="AA71" i="17"/>
  <c r="Z71" i="17"/>
  <c r="Y71" i="17"/>
  <c r="X71" i="17"/>
  <c r="W71" i="17"/>
  <c r="U71" i="17"/>
  <c r="S71" i="17"/>
  <c r="R71" i="17"/>
  <c r="Q71" i="17"/>
  <c r="O71" i="17"/>
  <c r="N71" i="17"/>
  <c r="M71" i="17"/>
  <c r="L71" i="17"/>
  <c r="K71" i="17"/>
  <c r="J71" i="17"/>
  <c r="I71" i="17"/>
  <c r="AR70" i="17"/>
  <c r="AQ70" i="17"/>
  <c r="AP70" i="17"/>
  <c r="AO70" i="17"/>
  <c r="AN70" i="17"/>
  <c r="AM70" i="17"/>
  <c r="AL70" i="17"/>
  <c r="AK70" i="17"/>
  <c r="AI70" i="17"/>
  <c r="AH70" i="17"/>
  <c r="AG70" i="17"/>
  <c r="AF70" i="17"/>
  <c r="AE70" i="17"/>
  <c r="AC70" i="17"/>
  <c r="AB70" i="17"/>
  <c r="AA70" i="17"/>
  <c r="Z70" i="17"/>
  <c r="Y70" i="17"/>
  <c r="X70" i="17"/>
  <c r="W70" i="17"/>
  <c r="U70" i="17"/>
  <c r="S70" i="17"/>
  <c r="R70" i="17"/>
  <c r="Q70" i="17"/>
  <c r="O70" i="17"/>
  <c r="N70" i="17"/>
  <c r="M70" i="17"/>
  <c r="L70" i="17"/>
  <c r="K70" i="17"/>
  <c r="J70" i="17"/>
  <c r="I70" i="17"/>
  <c r="AR69" i="17"/>
  <c r="AQ69" i="17"/>
  <c r="AP69" i="17"/>
  <c r="AO69" i="17"/>
  <c r="AN69" i="17"/>
  <c r="AM69" i="17"/>
  <c r="AL69" i="17"/>
  <c r="AK69" i="17"/>
  <c r="AI69" i="17"/>
  <c r="AH69" i="17"/>
  <c r="AG69" i="17"/>
  <c r="AF69" i="17"/>
  <c r="AE69" i="17"/>
  <c r="AC69" i="17"/>
  <c r="AB69" i="17"/>
  <c r="AA69" i="17"/>
  <c r="Z69" i="17"/>
  <c r="Y69" i="17"/>
  <c r="X69" i="17"/>
  <c r="W69" i="17"/>
  <c r="U69" i="17"/>
  <c r="S69" i="17"/>
  <c r="R69" i="17"/>
  <c r="Q69" i="17"/>
  <c r="O69" i="17"/>
  <c r="N69" i="17"/>
  <c r="M69" i="17"/>
  <c r="L69" i="17"/>
  <c r="K69" i="17"/>
  <c r="J69" i="17"/>
  <c r="I69" i="17"/>
  <c r="AR68" i="17"/>
  <c r="AQ68" i="17"/>
  <c r="AP68" i="17"/>
  <c r="AO68" i="17"/>
  <c r="AN68" i="17"/>
  <c r="AM68" i="17"/>
  <c r="AL68" i="17"/>
  <c r="AK68" i="17"/>
  <c r="AI68" i="17"/>
  <c r="AH68" i="17"/>
  <c r="AG68" i="17"/>
  <c r="AF68" i="17"/>
  <c r="AE68" i="17"/>
  <c r="AC68" i="17"/>
  <c r="AB68" i="17"/>
  <c r="AA68" i="17"/>
  <c r="Z68" i="17"/>
  <c r="Y68" i="17"/>
  <c r="X68" i="17"/>
  <c r="W68" i="17"/>
  <c r="U68" i="17"/>
  <c r="S68" i="17"/>
  <c r="R68" i="17"/>
  <c r="Q68" i="17"/>
  <c r="O68" i="17"/>
  <c r="N68" i="17"/>
  <c r="M68" i="17"/>
  <c r="L68" i="17"/>
  <c r="K68" i="17"/>
  <c r="J68" i="17"/>
  <c r="I68" i="17"/>
  <c r="AR67" i="17"/>
  <c r="AQ67" i="17"/>
  <c r="AP67" i="17"/>
  <c r="AO67" i="17"/>
  <c r="AN67" i="17"/>
  <c r="AM67" i="17"/>
  <c r="AL67" i="17"/>
  <c r="AK67" i="17"/>
  <c r="AI67" i="17"/>
  <c r="AH67" i="17"/>
  <c r="AG67" i="17"/>
  <c r="AF67" i="17"/>
  <c r="AE67" i="17"/>
  <c r="AC67" i="17"/>
  <c r="AB67" i="17"/>
  <c r="AA67" i="17"/>
  <c r="Z67" i="17"/>
  <c r="Y67" i="17"/>
  <c r="X67" i="17"/>
  <c r="W67" i="17"/>
  <c r="U67" i="17"/>
  <c r="S67" i="17"/>
  <c r="R67" i="17"/>
  <c r="Q67" i="17"/>
  <c r="O67" i="17"/>
  <c r="N67" i="17"/>
  <c r="M67" i="17"/>
  <c r="L67" i="17"/>
  <c r="K67" i="17"/>
  <c r="J67" i="17"/>
  <c r="I67" i="17"/>
  <c r="AR66" i="17"/>
  <c r="AQ66" i="17"/>
  <c r="AP66" i="17"/>
  <c r="AO66" i="17"/>
  <c r="AN66" i="17"/>
  <c r="AM66" i="17"/>
  <c r="AL66" i="17"/>
  <c r="AK66" i="17"/>
  <c r="AI66" i="17"/>
  <c r="AH66" i="17"/>
  <c r="AG66" i="17"/>
  <c r="AF66" i="17"/>
  <c r="AE66" i="17"/>
  <c r="AC66" i="17"/>
  <c r="AB66" i="17"/>
  <c r="AA66" i="17"/>
  <c r="Z66" i="17"/>
  <c r="Y66" i="17"/>
  <c r="X66" i="17"/>
  <c r="W66" i="17"/>
  <c r="U66" i="17"/>
  <c r="S66" i="17"/>
  <c r="R66" i="17"/>
  <c r="Q66" i="17"/>
  <c r="O66" i="17"/>
  <c r="N66" i="17"/>
  <c r="M66" i="17"/>
  <c r="L66" i="17"/>
  <c r="K66" i="17"/>
  <c r="J66" i="17"/>
  <c r="I66" i="17"/>
  <c r="AR65" i="17"/>
  <c r="AQ65" i="17"/>
  <c r="AP65" i="17"/>
  <c r="AO65" i="17"/>
  <c r="AN65" i="17"/>
  <c r="AM65" i="17"/>
  <c r="AL65" i="17"/>
  <c r="AK65" i="17"/>
  <c r="AI65" i="17"/>
  <c r="AH65" i="17"/>
  <c r="AG65" i="17"/>
  <c r="AF65" i="17"/>
  <c r="AE65" i="17"/>
  <c r="AC65" i="17"/>
  <c r="AB65" i="17"/>
  <c r="AA65" i="17"/>
  <c r="Z65" i="17"/>
  <c r="Y65" i="17"/>
  <c r="X65" i="17"/>
  <c r="W65" i="17"/>
  <c r="U65" i="17"/>
  <c r="S65" i="17"/>
  <c r="R65" i="17"/>
  <c r="Q65" i="17"/>
  <c r="O65" i="17"/>
  <c r="N65" i="17"/>
  <c r="M65" i="17"/>
  <c r="L65" i="17"/>
  <c r="K65" i="17"/>
  <c r="J65" i="17"/>
  <c r="I65" i="17"/>
  <c r="AR64" i="17"/>
  <c r="AQ64" i="17"/>
  <c r="AP64" i="17"/>
  <c r="AO64" i="17"/>
  <c r="AN64" i="17"/>
  <c r="AM64" i="17"/>
  <c r="AL64" i="17"/>
  <c r="AK64" i="17"/>
  <c r="AI64" i="17"/>
  <c r="AH64" i="17"/>
  <c r="AG64" i="17"/>
  <c r="AF64" i="17"/>
  <c r="AE64" i="17"/>
  <c r="AC64" i="17"/>
  <c r="AB64" i="17"/>
  <c r="AA64" i="17"/>
  <c r="Z64" i="17"/>
  <c r="Y64" i="17"/>
  <c r="X64" i="17"/>
  <c r="W64" i="17"/>
  <c r="U64" i="17"/>
  <c r="S64" i="17"/>
  <c r="R64" i="17"/>
  <c r="Q64" i="17"/>
  <c r="O64" i="17"/>
  <c r="N64" i="17"/>
  <c r="M64" i="17"/>
  <c r="L64" i="17"/>
  <c r="K64" i="17"/>
  <c r="J64" i="17"/>
  <c r="I64" i="17"/>
  <c r="AR63" i="17"/>
  <c r="AQ63" i="17"/>
  <c r="AP63" i="17"/>
  <c r="AO63" i="17"/>
  <c r="AN63" i="17"/>
  <c r="AM63" i="17"/>
  <c r="AL63" i="17"/>
  <c r="AK63" i="17"/>
  <c r="AI63" i="17"/>
  <c r="AH63" i="17"/>
  <c r="AG63" i="17"/>
  <c r="AF63" i="17"/>
  <c r="AE63" i="17"/>
  <c r="AC63" i="17"/>
  <c r="AB63" i="17"/>
  <c r="AA63" i="17"/>
  <c r="Z63" i="17"/>
  <c r="Y63" i="17"/>
  <c r="X63" i="17"/>
  <c r="W63" i="17"/>
  <c r="U63" i="17"/>
  <c r="S63" i="17"/>
  <c r="R63" i="17"/>
  <c r="Q63" i="17"/>
  <c r="O63" i="17"/>
  <c r="N63" i="17"/>
  <c r="M63" i="17"/>
  <c r="L63" i="17"/>
  <c r="K63" i="17"/>
  <c r="J63" i="17"/>
  <c r="I63" i="17"/>
  <c r="AR62" i="17"/>
  <c r="AQ62" i="17"/>
  <c r="AP62" i="17"/>
  <c r="AO62" i="17"/>
  <c r="AN62" i="17"/>
  <c r="AM62" i="17"/>
  <c r="AL62" i="17"/>
  <c r="AK62" i="17"/>
  <c r="AI62" i="17"/>
  <c r="AH62" i="17"/>
  <c r="AG62" i="17"/>
  <c r="AF62" i="17"/>
  <c r="AE62" i="17"/>
  <c r="AC62" i="17"/>
  <c r="AB62" i="17"/>
  <c r="AA62" i="17"/>
  <c r="Z62" i="17"/>
  <c r="Y62" i="17"/>
  <c r="X62" i="17"/>
  <c r="W62" i="17"/>
  <c r="U62" i="17"/>
  <c r="S62" i="17"/>
  <c r="R62" i="17"/>
  <c r="Q62" i="17"/>
  <c r="O62" i="17"/>
  <c r="N62" i="17"/>
  <c r="M62" i="17"/>
  <c r="L62" i="17"/>
  <c r="K62" i="17"/>
  <c r="J62" i="17"/>
  <c r="I62" i="17"/>
  <c r="AR61" i="17"/>
  <c r="AQ61" i="17"/>
  <c r="AP61" i="17"/>
  <c r="AO61" i="17"/>
  <c r="AN61" i="17"/>
  <c r="AM61" i="17"/>
  <c r="AL61" i="17"/>
  <c r="AK61" i="17"/>
  <c r="AI61" i="17"/>
  <c r="AH61" i="17"/>
  <c r="AG61" i="17"/>
  <c r="AF61" i="17"/>
  <c r="AE61" i="17"/>
  <c r="AC61" i="17"/>
  <c r="AB61" i="17"/>
  <c r="AA61" i="17"/>
  <c r="Z61" i="17"/>
  <c r="Y61" i="17"/>
  <c r="X61" i="17"/>
  <c r="W61" i="17"/>
  <c r="U61" i="17"/>
  <c r="S61" i="17"/>
  <c r="R61" i="17"/>
  <c r="Q61" i="17"/>
  <c r="O61" i="17"/>
  <c r="N61" i="17"/>
  <c r="M61" i="17"/>
  <c r="L61" i="17"/>
  <c r="K61" i="17"/>
  <c r="J61" i="17"/>
  <c r="I61" i="17"/>
  <c r="AR60" i="17"/>
  <c r="AQ60" i="17"/>
  <c r="AP60" i="17"/>
  <c r="AO60" i="17"/>
  <c r="AN60" i="17"/>
  <c r="AM60" i="17"/>
  <c r="AL60" i="17"/>
  <c r="AK60" i="17"/>
  <c r="AI60" i="17"/>
  <c r="AH60" i="17"/>
  <c r="AG60" i="17"/>
  <c r="AF60" i="17"/>
  <c r="AE60" i="17"/>
  <c r="AC60" i="17"/>
  <c r="AB60" i="17"/>
  <c r="AA60" i="17"/>
  <c r="Z60" i="17"/>
  <c r="Y60" i="17"/>
  <c r="X60" i="17"/>
  <c r="W60" i="17"/>
  <c r="U60" i="17"/>
  <c r="S60" i="17"/>
  <c r="R60" i="17"/>
  <c r="Q60" i="17"/>
  <c r="O60" i="17"/>
  <c r="N60" i="17"/>
  <c r="M60" i="17"/>
  <c r="L60" i="17"/>
  <c r="K60" i="17"/>
  <c r="J60" i="17"/>
  <c r="I60" i="17"/>
  <c r="AH59" i="17"/>
  <c r="F56" i="17"/>
  <c r="AB55" i="17"/>
  <c r="F55" i="17"/>
  <c r="AK54" i="17"/>
  <c r="AE54" i="17"/>
  <c r="W54" i="17"/>
  <c r="Q54" i="17"/>
  <c r="I54" i="17"/>
  <c r="F54" i="17"/>
  <c r="AK53" i="17"/>
  <c r="AE53" i="17"/>
  <c r="W53" i="17"/>
  <c r="Q53" i="17"/>
  <c r="I53" i="17"/>
  <c r="F53" i="17"/>
  <c r="AK52" i="17"/>
  <c r="AE52" i="17"/>
  <c r="W52" i="17"/>
  <c r="Q52" i="17"/>
  <c r="I52" i="17"/>
  <c r="F52" i="17"/>
  <c r="AK51" i="17"/>
  <c r="AE51" i="17"/>
  <c r="W51" i="17"/>
  <c r="Q51" i="17"/>
  <c r="I51" i="17"/>
  <c r="F51" i="17"/>
  <c r="AK50" i="17"/>
  <c r="AE50" i="17"/>
  <c r="W50" i="17"/>
  <c r="Q50" i="17"/>
  <c r="I50" i="17"/>
  <c r="F50" i="17"/>
  <c r="AK49" i="17"/>
  <c r="AE49" i="17"/>
  <c r="W49" i="17"/>
  <c r="Q49" i="17"/>
  <c r="I49" i="17"/>
  <c r="F49" i="17"/>
  <c r="AK48" i="17"/>
  <c r="AE48" i="17"/>
  <c r="W48" i="17"/>
  <c r="Q48" i="17"/>
  <c r="I48" i="17"/>
  <c r="F48" i="17"/>
  <c r="AK47" i="17"/>
  <c r="AE47" i="17"/>
  <c r="W47" i="17"/>
  <c r="Q47" i="17"/>
  <c r="I47" i="17"/>
  <c r="F47" i="17"/>
  <c r="AK46" i="17"/>
  <c r="AE46" i="17"/>
  <c r="W46" i="17"/>
  <c r="Q46" i="17"/>
  <c r="I46" i="17"/>
  <c r="F46" i="17"/>
  <c r="AK45" i="17"/>
  <c r="AE45" i="17"/>
  <c r="W45" i="17"/>
  <c r="Q45" i="17"/>
  <c r="I45" i="17"/>
  <c r="F45" i="17"/>
  <c r="AK44" i="17"/>
  <c r="AE44" i="17"/>
  <c r="W44" i="17"/>
  <c r="Q44" i="17"/>
  <c r="I44" i="17"/>
  <c r="F44" i="17"/>
  <c r="AK43" i="17"/>
  <c r="AE43" i="17"/>
  <c r="W43" i="17"/>
  <c r="Q43" i="17"/>
  <c r="I43" i="17"/>
  <c r="F43" i="17"/>
  <c r="AK42" i="17"/>
  <c r="AE42" i="17"/>
  <c r="W42" i="17"/>
  <c r="Q42" i="17"/>
  <c r="I42" i="17"/>
  <c r="F42" i="17"/>
  <c r="F41" i="17"/>
  <c r="F40" i="17"/>
  <c r="F39" i="17"/>
  <c r="AK38" i="17"/>
  <c r="AE38" i="17"/>
  <c r="W38" i="17"/>
  <c r="U38" i="17"/>
  <c r="C5" i="17" s="1"/>
  <c r="S38" i="17"/>
  <c r="D31" i="17" s="1"/>
  <c r="R38" i="17"/>
  <c r="D29" i="17" s="1"/>
  <c r="Q38" i="17"/>
  <c r="I38" i="17"/>
  <c r="F38" i="17"/>
  <c r="AR37" i="17"/>
  <c r="AQ37" i="17"/>
  <c r="AP37" i="17"/>
  <c r="AO37" i="17"/>
  <c r="AN37" i="17"/>
  <c r="AM37" i="17"/>
  <c r="AL37" i="17"/>
  <c r="AK37" i="17"/>
  <c r="AI37" i="17"/>
  <c r="AH37" i="17"/>
  <c r="AG37" i="17"/>
  <c r="AF37" i="17"/>
  <c r="AE37" i="17"/>
  <c r="AB37" i="17"/>
  <c r="AA37" i="17"/>
  <c r="Z37" i="17"/>
  <c r="Y37" i="17"/>
  <c r="AC37" i="17" s="1"/>
  <c r="X37" i="17"/>
  <c r="W37" i="17"/>
  <c r="U37" i="17"/>
  <c r="S37" i="17"/>
  <c r="R37" i="17"/>
  <c r="Q37" i="17"/>
  <c r="O37" i="17"/>
  <c r="N37" i="17"/>
  <c r="M37" i="17"/>
  <c r="L37" i="17"/>
  <c r="K37" i="17"/>
  <c r="J37" i="17"/>
  <c r="I37" i="17"/>
  <c r="F37" i="17"/>
  <c r="AR36" i="17"/>
  <c r="AQ36" i="17"/>
  <c r="AP36" i="17"/>
  <c r="AO36" i="17"/>
  <c r="AN36" i="17"/>
  <c r="AM36" i="17"/>
  <c r="AL36" i="17"/>
  <c r="AK36" i="17"/>
  <c r="AI36" i="17"/>
  <c r="AH36" i="17"/>
  <c r="AG36" i="17"/>
  <c r="AF36" i="17"/>
  <c r="AE36" i="17"/>
  <c r="AB36" i="17"/>
  <c r="AA36" i="17"/>
  <c r="Z36" i="17"/>
  <c r="Y36" i="17"/>
  <c r="X36" i="17"/>
  <c r="AC36" i="17" s="1"/>
  <c r="W36" i="17"/>
  <c r="U36" i="17"/>
  <c r="S36" i="17"/>
  <c r="R36" i="17"/>
  <c r="Q36" i="17"/>
  <c r="O36" i="17"/>
  <c r="N36" i="17"/>
  <c r="M36" i="17"/>
  <c r="L36" i="17"/>
  <c r="K36" i="17"/>
  <c r="J36" i="17"/>
  <c r="I36" i="17"/>
  <c r="F36" i="17"/>
  <c r="AR35" i="17"/>
  <c r="AQ35" i="17"/>
  <c r="AP35" i="17"/>
  <c r="AO35" i="17"/>
  <c r="AN35" i="17"/>
  <c r="AM35" i="17"/>
  <c r="AL35" i="17"/>
  <c r="AK35" i="17"/>
  <c r="AI35" i="17"/>
  <c r="AH35" i="17"/>
  <c r="AG35" i="17"/>
  <c r="AF35" i="17"/>
  <c r="AE35" i="17"/>
  <c r="AB35" i="17"/>
  <c r="AA35" i="17"/>
  <c r="Z35" i="17"/>
  <c r="Y35" i="17"/>
  <c r="X35" i="17"/>
  <c r="W35" i="17"/>
  <c r="U35" i="17"/>
  <c r="S35" i="17"/>
  <c r="R35" i="17"/>
  <c r="Q35" i="17"/>
  <c r="O35" i="17"/>
  <c r="N35" i="17"/>
  <c r="M35" i="17"/>
  <c r="L35" i="17"/>
  <c r="K35" i="17"/>
  <c r="J35" i="17"/>
  <c r="I35" i="17"/>
  <c r="F35" i="17"/>
  <c r="AR34" i="17"/>
  <c r="AQ34" i="17"/>
  <c r="AP34" i="17"/>
  <c r="AO34" i="17"/>
  <c r="AN34" i="17"/>
  <c r="AM34" i="17"/>
  <c r="AL34" i="17"/>
  <c r="AK34" i="17"/>
  <c r="AI34" i="17"/>
  <c r="AH34" i="17"/>
  <c r="AG34" i="17"/>
  <c r="AF34" i="17"/>
  <c r="AE34" i="17"/>
  <c r="AB34" i="17"/>
  <c r="AA34" i="17"/>
  <c r="Z34" i="17"/>
  <c r="Y34" i="17"/>
  <c r="X34" i="17"/>
  <c r="W34" i="17"/>
  <c r="U34" i="17"/>
  <c r="S34" i="17"/>
  <c r="R34" i="17"/>
  <c r="Q34" i="17"/>
  <c r="O34" i="17"/>
  <c r="N34" i="17"/>
  <c r="M34" i="17"/>
  <c r="L34" i="17"/>
  <c r="K34" i="17"/>
  <c r="J34" i="17"/>
  <c r="I34" i="17"/>
  <c r="F34" i="17"/>
  <c r="AR33" i="17"/>
  <c r="AQ33" i="17"/>
  <c r="AP33" i="17"/>
  <c r="AO33" i="17"/>
  <c r="AN33" i="17"/>
  <c r="AM33" i="17"/>
  <c r="AL33" i="17"/>
  <c r="AK33" i="17"/>
  <c r="AI33" i="17"/>
  <c r="AH33" i="17"/>
  <c r="AG33" i="17"/>
  <c r="AF33" i="17"/>
  <c r="AE33" i="17"/>
  <c r="AB33" i="17"/>
  <c r="AA33" i="17"/>
  <c r="Z33" i="17"/>
  <c r="Y33" i="17"/>
  <c r="X33" i="17"/>
  <c r="W33" i="17"/>
  <c r="U33" i="17"/>
  <c r="S33" i="17"/>
  <c r="R33" i="17"/>
  <c r="Q33" i="17"/>
  <c r="O33" i="17"/>
  <c r="N33" i="17"/>
  <c r="M33" i="17"/>
  <c r="L33" i="17"/>
  <c r="K33" i="17"/>
  <c r="J33" i="17"/>
  <c r="I33" i="17"/>
  <c r="F33" i="17"/>
  <c r="AR32" i="17"/>
  <c r="AQ32" i="17"/>
  <c r="AP32" i="17"/>
  <c r="AO32" i="17"/>
  <c r="AN32" i="17"/>
  <c r="AM32" i="17"/>
  <c r="AL32" i="17"/>
  <c r="AK32" i="17"/>
  <c r="AI32" i="17"/>
  <c r="AH32" i="17"/>
  <c r="AG32" i="17"/>
  <c r="AF32" i="17"/>
  <c r="AE32" i="17"/>
  <c r="AB32" i="17"/>
  <c r="AA32" i="17"/>
  <c r="Z32" i="17"/>
  <c r="Y32" i="17"/>
  <c r="X32" i="17"/>
  <c r="W32" i="17"/>
  <c r="U32" i="17"/>
  <c r="S32" i="17"/>
  <c r="R32" i="17"/>
  <c r="Q32" i="17"/>
  <c r="O32" i="17"/>
  <c r="N32" i="17"/>
  <c r="M32" i="17"/>
  <c r="L32" i="17"/>
  <c r="K32" i="17"/>
  <c r="J32" i="17"/>
  <c r="I32" i="17"/>
  <c r="F32" i="17"/>
  <c r="AR31" i="17"/>
  <c r="AQ31" i="17"/>
  <c r="AP31" i="17"/>
  <c r="AO31" i="17"/>
  <c r="AN31" i="17"/>
  <c r="AM31" i="17"/>
  <c r="AL31" i="17"/>
  <c r="AK31" i="17"/>
  <c r="AI31" i="17"/>
  <c r="AH31" i="17"/>
  <c r="AG31" i="17"/>
  <c r="AF31" i="17"/>
  <c r="AE31" i="17"/>
  <c r="AB31" i="17"/>
  <c r="AA31" i="17"/>
  <c r="Z31" i="17"/>
  <c r="Y31" i="17"/>
  <c r="X31" i="17"/>
  <c r="AC31" i="17" s="1"/>
  <c r="W31" i="17"/>
  <c r="U31" i="17"/>
  <c r="S31" i="17"/>
  <c r="R31" i="17"/>
  <c r="Q31" i="17"/>
  <c r="O31" i="17"/>
  <c r="N31" i="17"/>
  <c r="M31" i="17"/>
  <c r="L31" i="17"/>
  <c r="K31" i="17"/>
  <c r="J31" i="17"/>
  <c r="I31" i="17"/>
  <c r="F31" i="17"/>
  <c r="AR30" i="17"/>
  <c r="AQ30" i="17"/>
  <c r="AP30" i="17"/>
  <c r="AO30" i="17"/>
  <c r="AN30" i="17"/>
  <c r="AM30" i="17"/>
  <c r="AL30" i="17"/>
  <c r="AK30" i="17"/>
  <c r="AI30" i="17"/>
  <c r="AH30" i="17"/>
  <c r="AG30" i="17"/>
  <c r="AF30" i="17"/>
  <c r="AE30" i="17"/>
  <c r="AB30" i="17"/>
  <c r="AA30" i="17"/>
  <c r="Z30" i="17"/>
  <c r="Y30" i="17"/>
  <c r="X30" i="17"/>
  <c r="W30" i="17"/>
  <c r="U30" i="17"/>
  <c r="S30" i="17"/>
  <c r="R30" i="17"/>
  <c r="Q30" i="17"/>
  <c r="O30" i="17"/>
  <c r="N30" i="17"/>
  <c r="M30" i="17"/>
  <c r="L30" i="17"/>
  <c r="K30" i="17"/>
  <c r="J30" i="17"/>
  <c r="I30" i="17"/>
  <c r="AR29" i="17"/>
  <c r="AQ29" i="17"/>
  <c r="AP29" i="17"/>
  <c r="AO29" i="17"/>
  <c r="AN29" i="17"/>
  <c r="AM29" i="17"/>
  <c r="AL29" i="17"/>
  <c r="AK29" i="17"/>
  <c r="AI29" i="17"/>
  <c r="AH29" i="17"/>
  <c r="AG29" i="17"/>
  <c r="AF29" i="17"/>
  <c r="AE29" i="17"/>
  <c r="AB29" i="17"/>
  <c r="AA29" i="17"/>
  <c r="Z29" i="17"/>
  <c r="Y29" i="17"/>
  <c r="X29" i="17"/>
  <c r="W29" i="17"/>
  <c r="U29" i="17"/>
  <c r="S29" i="17"/>
  <c r="R29" i="17"/>
  <c r="Q29" i="17"/>
  <c r="O29" i="17"/>
  <c r="N29" i="17"/>
  <c r="M29" i="17"/>
  <c r="L29" i="17"/>
  <c r="K29" i="17"/>
  <c r="J29" i="17"/>
  <c r="I29" i="17"/>
  <c r="F29" i="17"/>
  <c r="E29" i="17"/>
  <c r="AR28" i="17"/>
  <c r="AQ28" i="17"/>
  <c r="AP28" i="17"/>
  <c r="AO28" i="17"/>
  <c r="AN28" i="17"/>
  <c r="AM28" i="17"/>
  <c r="AL28" i="17"/>
  <c r="AK28" i="17"/>
  <c r="AI28" i="17"/>
  <c r="AH28" i="17"/>
  <c r="AH38" i="17" s="1"/>
  <c r="D39" i="17" s="1"/>
  <c r="AG28" i="17"/>
  <c r="AF28" i="17"/>
  <c r="AE28" i="17"/>
  <c r="AC28" i="17"/>
  <c r="AB28" i="17"/>
  <c r="AA28" i="17"/>
  <c r="Z28" i="17"/>
  <c r="Y28" i="17"/>
  <c r="X28" i="17"/>
  <c r="W28" i="17"/>
  <c r="U28" i="17"/>
  <c r="S28" i="17"/>
  <c r="R28" i="17"/>
  <c r="Q28" i="17"/>
  <c r="O28" i="17"/>
  <c r="N28" i="17"/>
  <c r="M28" i="17"/>
  <c r="L28" i="17"/>
  <c r="K28" i="17"/>
  <c r="J28" i="17"/>
  <c r="I28" i="17"/>
  <c r="F28" i="17"/>
  <c r="AR27" i="17"/>
  <c r="AQ27" i="17"/>
  <c r="AP27" i="17"/>
  <c r="AP38" i="17" s="1"/>
  <c r="D44" i="17" s="1"/>
  <c r="AO27" i="17"/>
  <c r="AN27" i="17"/>
  <c r="AM27" i="17"/>
  <c r="AL27" i="17"/>
  <c r="AK27" i="17"/>
  <c r="AI27" i="17"/>
  <c r="AH27" i="17"/>
  <c r="AG27" i="17"/>
  <c r="AF27" i="17"/>
  <c r="AE27" i="17"/>
  <c r="AB27" i="17"/>
  <c r="AA27" i="17"/>
  <c r="AA38" i="17" s="1"/>
  <c r="D35" i="17" s="1"/>
  <c r="Z27" i="17"/>
  <c r="Y27" i="17"/>
  <c r="X27" i="17"/>
  <c r="W27" i="17"/>
  <c r="U27" i="17"/>
  <c r="S27" i="17"/>
  <c r="R27" i="17"/>
  <c r="Q27" i="17"/>
  <c r="O27" i="17"/>
  <c r="N27" i="17"/>
  <c r="M27" i="17"/>
  <c r="M38" i="17" s="1"/>
  <c r="D27" i="17" s="1"/>
  <c r="L27" i="17"/>
  <c r="L38" i="17" s="1"/>
  <c r="D26" i="17" s="1"/>
  <c r="K27" i="17"/>
  <c r="J27" i="17"/>
  <c r="I27" i="17"/>
  <c r="F27" i="17"/>
  <c r="AR26" i="17"/>
  <c r="AQ26" i="17"/>
  <c r="AP26" i="17"/>
  <c r="AO26" i="17"/>
  <c r="AN26" i="17"/>
  <c r="AN38" i="17" s="1"/>
  <c r="D42" i="17" s="1"/>
  <c r="AM26" i="17"/>
  <c r="AL26" i="17"/>
  <c r="AK26" i="17"/>
  <c r="AI26" i="17"/>
  <c r="AH26" i="17"/>
  <c r="AG26" i="17"/>
  <c r="AF26" i="17"/>
  <c r="AE26" i="17"/>
  <c r="AB26" i="17"/>
  <c r="AA26" i="17"/>
  <c r="Z26" i="17"/>
  <c r="Y26" i="17"/>
  <c r="X26" i="17"/>
  <c r="W26" i="17"/>
  <c r="U26" i="17"/>
  <c r="S26" i="17"/>
  <c r="R26" i="17"/>
  <c r="Q26" i="17"/>
  <c r="O26" i="17"/>
  <c r="N26" i="17"/>
  <c r="M26" i="17"/>
  <c r="L26" i="17"/>
  <c r="K26" i="17"/>
  <c r="J26" i="17"/>
  <c r="I26" i="17"/>
  <c r="F26" i="17"/>
  <c r="AH25" i="17"/>
  <c r="AG25" i="17"/>
  <c r="AF25" i="17"/>
  <c r="F25" i="17"/>
  <c r="F24" i="17"/>
  <c r="E13" i="17"/>
  <c r="E12" i="17"/>
  <c r="E11" i="17"/>
  <c r="E10" i="17"/>
  <c r="E9" i="17"/>
  <c r="C9" i="17"/>
  <c r="E8" i="17"/>
  <c r="E7" i="17"/>
  <c r="E6" i="17"/>
  <c r="E5" i="17"/>
  <c r="E4" i="17"/>
  <c r="M37" i="16"/>
  <c r="L37" i="16"/>
  <c r="K37" i="16"/>
  <c r="J37" i="16"/>
  <c r="I37" i="16"/>
  <c r="H37" i="16"/>
  <c r="G37" i="16"/>
  <c r="F37" i="16"/>
  <c r="E37" i="16"/>
  <c r="D37" i="16"/>
  <c r="C37" i="16"/>
  <c r="B37" i="16"/>
  <c r="N37" i="16" s="1"/>
  <c r="A37" i="16"/>
  <c r="AA78" i="14"/>
  <c r="Z78" i="14"/>
  <c r="Y78" i="14"/>
  <c r="X78" i="14"/>
  <c r="W78" i="14"/>
  <c r="V78" i="14"/>
  <c r="U78" i="14"/>
  <c r="T78" i="14"/>
  <c r="S78" i="14"/>
  <c r="R78" i="14"/>
  <c r="Q78" i="14"/>
  <c r="P78" i="14"/>
  <c r="O78" i="14"/>
  <c r="N78" i="14"/>
  <c r="M78" i="14"/>
  <c r="L78" i="14"/>
  <c r="K78" i="14"/>
  <c r="J78" i="14"/>
  <c r="I78" i="14"/>
  <c r="H78" i="14"/>
  <c r="G78" i="14"/>
  <c r="F78" i="14"/>
  <c r="E78" i="14"/>
  <c r="D78" i="14"/>
  <c r="C78" i="14"/>
  <c r="B78" i="14"/>
  <c r="N63" i="14"/>
  <c r="M63" i="14"/>
  <c r="L63" i="14"/>
  <c r="K63" i="14"/>
  <c r="J63" i="14"/>
  <c r="I63" i="14"/>
  <c r="H63" i="14"/>
  <c r="G63" i="14"/>
  <c r="F63" i="14"/>
  <c r="E63" i="14"/>
  <c r="D63" i="14"/>
  <c r="C63" i="14"/>
  <c r="B63" i="14"/>
  <c r="N62" i="14"/>
  <c r="M62" i="14"/>
  <c r="L62" i="14"/>
  <c r="K62" i="14"/>
  <c r="J62" i="14"/>
  <c r="I62" i="14"/>
  <c r="H62" i="14"/>
  <c r="G62" i="14"/>
  <c r="F62" i="14"/>
  <c r="E62" i="14"/>
  <c r="D62" i="14"/>
  <c r="C62" i="14"/>
  <c r="O62" i="14" s="1"/>
  <c r="B62" i="14"/>
  <c r="N61" i="14"/>
  <c r="M61" i="14"/>
  <c r="L61" i="14"/>
  <c r="K61" i="14"/>
  <c r="J61" i="14"/>
  <c r="I61" i="14"/>
  <c r="H61" i="14"/>
  <c r="G61" i="14"/>
  <c r="F61" i="14"/>
  <c r="E61" i="14"/>
  <c r="D61" i="14"/>
  <c r="C61" i="14"/>
  <c r="B61" i="14"/>
  <c r="N60" i="14"/>
  <c r="M60" i="14"/>
  <c r="L60" i="14"/>
  <c r="K60" i="14"/>
  <c r="J60" i="14"/>
  <c r="I60" i="14"/>
  <c r="H60" i="14"/>
  <c r="G60" i="14"/>
  <c r="F60" i="14"/>
  <c r="E60" i="14"/>
  <c r="D60" i="14"/>
  <c r="C60" i="14"/>
  <c r="B60" i="14"/>
  <c r="N59" i="14"/>
  <c r="M59" i="14"/>
  <c r="L59" i="14"/>
  <c r="K59" i="14"/>
  <c r="J59" i="14"/>
  <c r="I59" i="14"/>
  <c r="H59" i="14"/>
  <c r="G59" i="14"/>
  <c r="F59" i="14"/>
  <c r="F64" i="14" s="1"/>
  <c r="F50" i="14" s="1"/>
  <c r="E59" i="14"/>
  <c r="D59" i="14"/>
  <c r="C59" i="14"/>
  <c r="B59" i="14"/>
  <c r="N58" i="14"/>
  <c r="M58" i="14"/>
  <c r="L58" i="14"/>
  <c r="K58" i="14"/>
  <c r="J58" i="14"/>
  <c r="I58" i="14"/>
  <c r="H58" i="14"/>
  <c r="G58" i="14"/>
  <c r="F58" i="14"/>
  <c r="E58" i="14"/>
  <c r="D58" i="14"/>
  <c r="C58" i="14"/>
  <c r="B58" i="14"/>
  <c r="N57" i="14"/>
  <c r="M57" i="14"/>
  <c r="L57" i="14"/>
  <c r="K57" i="14"/>
  <c r="J57" i="14"/>
  <c r="I57" i="14"/>
  <c r="H57" i="14"/>
  <c r="G57" i="14"/>
  <c r="F57" i="14"/>
  <c r="E57" i="14"/>
  <c r="D57" i="14"/>
  <c r="C57" i="14"/>
  <c r="B57" i="14"/>
  <c r="AA37" i="14"/>
  <c r="Z37" i="14"/>
  <c r="Y37" i="14"/>
  <c r="X37" i="14"/>
  <c r="W37" i="14"/>
  <c r="V37" i="14"/>
  <c r="U37" i="14"/>
  <c r="T37" i="14"/>
  <c r="S37" i="14"/>
  <c r="R37" i="14"/>
  <c r="Q37" i="14"/>
  <c r="P37" i="14"/>
  <c r="O37" i="14"/>
  <c r="N37" i="14"/>
  <c r="M37" i="14"/>
  <c r="L37" i="14"/>
  <c r="K37" i="14"/>
  <c r="J37" i="14"/>
  <c r="I37" i="14"/>
  <c r="H37" i="14"/>
  <c r="G37" i="14"/>
  <c r="F37" i="14"/>
  <c r="E37" i="14"/>
  <c r="D37" i="14"/>
  <c r="C37" i="14"/>
  <c r="B37" i="14"/>
  <c r="N22" i="14"/>
  <c r="M22" i="14"/>
  <c r="L22" i="14"/>
  <c r="K22" i="14"/>
  <c r="J22" i="14"/>
  <c r="I22" i="14"/>
  <c r="H22" i="14"/>
  <c r="G22" i="14"/>
  <c r="F22" i="14"/>
  <c r="E22" i="14"/>
  <c r="D22" i="14"/>
  <c r="C22" i="14"/>
  <c r="B22" i="14"/>
  <c r="N21" i="14"/>
  <c r="M21" i="14"/>
  <c r="L21" i="14"/>
  <c r="K21" i="14"/>
  <c r="J21" i="14"/>
  <c r="I21" i="14"/>
  <c r="H21" i="14"/>
  <c r="G21" i="14"/>
  <c r="F21" i="14"/>
  <c r="E21" i="14"/>
  <c r="D21" i="14"/>
  <c r="C21" i="14"/>
  <c r="B21" i="14"/>
  <c r="N20" i="14"/>
  <c r="M20" i="14"/>
  <c r="L20" i="14"/>
  <c r="K20" i="14"/>
  <c r="J20" i="14"/>
  <c r="I20" i="14"/>
  <c r="H20" i="14"/>
  <c r="G20" i="14"/>
  <c r="F20" i="14"/>
  <c r="E20" i="14"/>
  <c r="D20" i="14"/>
  <c r="C20" i="14"/>
  <c r="B20" i="14"/>
  <c r="N19" i="14"/>
  <c r="M19" i="14"/>
  <c r="L19" i="14"/>
  <c r="K19" i="14"/>
  <c r="J19" i="14"/>
  <c r="I19" i="14"/>
  <c r="H19" i="14"/>
  <c r="G19" i="14"/>
  <c r="F19" i="14"/>
  <c r="E19" i="14"/>
  <c r="D19" i="14"/>
  <c r="C19" i="14"/>
  <c r="O19" i="14" s="1"/>
  <c r="B19" i="14"/>
  <c r="N18" i="14"/>
  <c r="M18" i="14"/>
  <c r="L18" i="14"/>
  <c r="K18" i="14"/>
  <c r="J18" i="14"/>
  <c r="I18" i="14"/>
  <c r="H18" i="14"/>
  <c r="G18" i="14"/>
  <c r="F18" i="14"/>
  <c r="E18" i="14"/>
  <c r="D18" i="14"/>
  <c r="C18" i="14"/>
  <c r="B18" i="14"/>
  <c r="N17" i="14"/>
  <c r="M17" i="14"/>
  <c r="L17" i="14"/>
  <c r="K17" i="14"/>
  <c r="J17" i="14"/>
  <c r="I17" i="14"/>
  <c r="H17" i="14"/>
  <c r="G17" i="14"/>
  <c r="F17" i="14"/>
  <c r="E17" i="14"/>
  <c r="E23" i="14" s="1"/>
  <c r="E9" i="14" s="1"/>
  <c r="D17" i="14"/>
  <c r="C17" i="14"/>
  <c r="B17" i="14"/>
  <c r="N16" i="14"/>
  <c r="M16" i="14"/>
  <c r="L16" i="14"/>
  <c r="L23" i="14" s="1"/>
  <c r="L9" i="14" s="1"/>
  <c r="K16" i="14"/>
  <c r="J16" i="14"/>
  <c r="I16" i="14"/>
  <c r="H16" i="14"/>
  <c r="G16" i="14"/>
  <c r="G23" i="14" s="1"/>
  <c r="G9" i="14" s="1"/>
  <c r="F16" i="14"/>
  <c r="E16" i="14"/>
  <c r="D16" i="14"/>
  <c r="C16" i="14"/>
  <c r="B16" i="14"/>
  <c r="I26" i="13"/>
  <c r="H26" i="13"/>
  <c r="D26" i="13"/>
  <c r="C26" i="13"/>
  <c r="D11" i="12"/>
  <c r="C11" i="12"/>
  <c r="B11" i="12"/>
  <c r="AA262" i="11"/>
  <c r="Z262" i="11"/>
  <c r="Y262" i="11"/>
  <c r="X262" i="11"/>
  <c r="W262" i="11"/>
  <c r="V262" i="11"/>
  <c r="U262" i="11"/>
  <c r="T262" i="11"/>
  <c r="S262" i="11"/>
  <c r="R262" i="11"/>
  <c r="Q262" i="11"/>
  <c r="P262" i="11"/>
  <c r="O262" i="11"/>
  <c r="N262" i="11"/>
  <c r="M262" i="11"/>
  <c r="L262" i="11"/>
  <c r="K262" i="11"/>
  <c r="J262" i="11"/>
  <c r="I262" i="11"/>
  <c r="H262" i="11"/>
  <c r="G262" i="11"/>
  <c r="F262" i="11"/>
  <c r="E262" i="11"/>
  <c r="D262" i="11"/>
  <c r="C262" i="11"/>
  <c r="B262" i="11"/>
  <c r="N250" i="11"/>
  <c r="M250" i="11"/>
  <c r="L250" i="11"/>
  <c r="K250" i="11"/>
  <c r="J250" i="11"/>
  <c r="I250" i="11"/>
  <c r="H250" i="11"/>
  <c r="G250" i="11"/>
  <c r="F250" i="11"/>
  <c r="E250" i="11"/>
  <c r="E251" i="11" s="1"/>
  <c r="E240" i="11" s="1"/>
  <c r="D250" i="11"/>
  <c r="C250" i="11"/>
  <c r="B250" i="11"/>
  <c r="N249" i="11"/>
  <c r="M249" i="11"/>
  <c r="L249" i="11"/>
  <c r="K249" i="11"/>
  <c r="J249" i="11"/>
  <c r="I249" i="11"/>
  <c r="H249" i="11"/>
  <c r="G249" i="11"/>
  <c r="F249" i="11"/>
  <c r="E249" i="11"/>
  <c r="D249" i="11"/>
  <c r="C249" i="11"/>
  <c r="B249" i="11"/>
  <c r="N248" i="11"/>
  <c r="M248" i="11"/>
  <c r="L248" i="11"/>
  <c r="K248" i="11"/>
  <c r="J248" i="11"/>
  <c r="I248" i="11"/>
  <c r="H248" i="11"/>
  <c r="G248" i="11"/>
  <c r="F248" i="11"/>
  <c r="E248" i="11"/>
  <c r="D248" i="11"/>
  <c r="C248" i="11"/>
  <c r="B248" i="11"/>
  <c r="N247" i="11"/>
  <c r="M247" i="11"/>
  <c r="L247" i="11"/>
  <c r="K247" i="11"/>
  <c r="J247" i="11"/>
  <c r="I247" i="11"/>
  <c r="H247" i="11"/>
  <c r="G247" i="11"/>
  <c r="F247" i="11"/>
  <c r="E247" i="11"/>
  <c r="D247" i="11"/>
  <c r="C247" i="11"/>
  <c r="B247" i="11"/>
  <c r="N246" i="11"/>
  <c r="M246" i="11"/>
  <c r="L246" i="11"/>
  <c r="K246" i="11"/>
  <c r="J246" i="11"/>
  <c r="I246" i="11"/>
  <c r="H246" i="11"/>
  <c r="G246" i="11"/>
  <c r="F246" i="11"/>
  <c r="F251" i="11" s="1"/>
  <c r="F240" i="11" s="1"/>
  <c r="E246" i="11"/>
  <c r="D246" i="11"/>
  <c r="C246" i="11"/>
  <c r="B246" i="11"/>
  <c r="N245" i="11"/>
  <c r="M245" i="11"/>
  <c r="L245" i="11"/>
  <c r="K245" i="11"/>
  <c r="J245" i="11"/>
  <c r="J251" i="11" s="1"/>
  <c r="J240" i="11" s="1"/>
  <c r="I245" i="11"/>
  <c r="H245" i="11"/>
  <c r="G245" i="11"/>
  <c r="F245" i="11"/>
  <c r="E245" i="11"/>
  <c r="D245" i="11"/>
  <c r="D251" i="11" s="1"/>
  <c r="D240" i="11" s="1"/>
  <c r="C245" i="11"/>
  <c r="B245" i="11"/>
  <c r="AA225" i="11"/>
  <c r="Z225" i="11"/>
  <c r="Y225" i="11"/>
  <c r="M215" i="11" s="1"/>
  <c r="M204" i="11" s="1"/>
  <c r="X225" i="11"/>
  <c r="W225" i="11"/>
  <c r="V225" i="11"/>
  <c r="U225" i="11"/>
  <c r="T225" i="11"/>
  <c r="S225" i="11"/>
  <c r="R225" i="11"/>
  <c r="Q225" i="11"/>
  <c r="P225" i="11"/>
  <c r="O225" i="11"/>
  <c r="N225" i="11"/>
  <c r="M225" i="11"/>
  <c r="L225" i="11"/>
  <c r="K225" i="11"/>
  <c r="J225" i="11"/>
  <c r="I225" i="11"/>
  <c r="H225" i="11"/>
  <c r="G225" i="11"/>
  <c r="F225" i="11"/>
  <c r="E225" i="11"/>
  <c r="D225" i="11"/>
  <c r="C225" i="11"/>
  <c r="B225" i="11"/>
  <c r="N214" i="11"/>
  <c r="M214" i="11"/>
  <c r="L214" i="11"/>
  <c r="K214" i="11"/>
  <c r="J214" i="11"/>
  <c r="I214" i="11"/>
  <c r="H214" i="11"/>
  <c r="G214" i="11"/>
  <c r="F214" i="11"/>
  <c r="E214" i="11"/>
  <c r="D214" i="11"/>
  <c r="C214" i="11"/>
  <c r="B214" i="11"/>
  <c r="N213" i="11"/>
  <c r="M213" i="11"/>
  <c r="L213" i="11"/>
  <c r="K213" i="11"/>
  <c r="J213" i="11"/>
  <c r="I213" i="11"/>
  <c r="H213" i="11"/>
  <c r="G213" i="11"/>
  <c r="F213" i="11"/>
  <c r="E213" i="11"/>
  <c r="D213" i="11"/>
  <c r="C213" i="11"/>
  <c r="O213" i="11" s="1"/>
  <c r="B213" i="11"/>
  <c r="N212" i="11"/>
  <c r="M212" i="11"/>
  <c r="L212" i="11"/>
  <c r="K212" i="11"/>
  <c r="J212" i="11"/>
  <c r="I212" i="11"/>
  <c r="H212" i="11"/>
  <c r="G212" i="11"/>
  <c r="F212" i="11"/>
  <c r="E212" i="11"/>
  <c r="D212" i="11"/>
  <c r="C212" i="11"/>
  <c r="B212" i="11"/>
  <c r="N211" i="11"/>
  <c r="M211" i="11"/>
  <c r="L211" i="11"/>
  <c r="K211" i="11"/>
  <c r="J211" i="11"/>
  <c r="I211" i="11"/>
  <c r="H211" i="11"/>
  <c r="G211" i="11"/>
  <c r="F211" i="11"/>
  <c r="E211" i="11"/>
  <c r="D211" i="11"/>
  <c r="C211" i="11"/>
  <c r="B211" i="11"/>
  <c r="N210" i="11"/>
  <c r="M210" i="11"/>
  <c r="L210" i="11"/>
  <c r="K210" i="11"/>
  <c r="J210" i="11"/>
  <c r="I210" i="11"/>
  <c r="H210" i="11"/>
  <c r="G210" i="11"/>
  <c r="F210" i="11"/>
  <c r="E210" i="11"/>
  <c r="D210" i="11"/>
  <c r="C210" i="11"/>
  <c r="B210" i="11"/>
  <c r="N209" i="11"/>
  <c r="M209" i="11"/>
  <c r="L209" i="11"/>
  <c r="L215" i="11" s="1"/>
  <c r="L204" i="11" s="1"/>
  <c r="K209" i="11"/>
  <c r="J209" i="11"/>
  <c r="J215" i="11" s="1"/>
  <c r="J204" i="11" s="1"/>
  <c r="I209" i="11"/>
  <c r="H209" i="11"/>
  <c r="H215" i="11" s="1"/>
  <c r="H204" i="11" s="1"/>
  <c r="G209" i="11"/>
  <c r="F209" i="11"/>
  <c r="E209" i="11"/>
  <c r="D209" i="11"/>
  <c r="C209" i="11"/>
  <c r="B209" i="11"/>
  <c r="AA188" i="11"/>
  <c r="AA187" i="11"/>
  <c r="Z187" i="11"/>
  <c r="Y187" i="11"/>
  <c r="X187" i="11"/>
  <c r="W187" i="11"/>
  <c r="V187" i="11"/>
  <c r="U187" i="11"/>
  <c r="T187" i="11"/>
  <c r="S187" i="11"/>
  <c r="R187" i="11"/>
  <c r="Q187" i="11"/>
  <c r="P187" i="11"/>
  <c r="O187" i="11"/>
  <c r="N187" i="11"/>
  <c r="M187" i="11"/>
  <c r="L187" i="11"/>
  <c r="K187" i="11"/>
  <c r="J187" i="11"/>
  <c r="I187" i="11"/>
  <c r="H187" i="11"/>
  <c r="G187" i="11"/>
  <c r="F187" i="11"/>
  <c r="E187" i="11"/>
  <c r="D187" i="11"/>
  <c r="C187" i="11"/>
  <c r="B187" i="11"/>
  <c r="N174" i="11"/>
  <c r="M174" i="11"/>
  <c r="L174" i="11"/>
  <c r="K174" i="11"/>
  <c r="J174" i="11"/>
  <c r="I174" i="11"/>
  <c r="H174" i="11"/>
  <c r="G174" i="11"/>
  <c r="F174" i="11"/>
  <c r="E174" i="11"/>
  <c r="D174" i="11"/>
  <c r="C174" i="11"/>
  <c r="B174" i="11"/>
  <c r="N173" i="11"/>
  <c r="M173" i="11"/>
  <c r="L173" i="11"/>
  <c r="K173" i="11"/>
  <c r="J173" i="11"/>
  <c r="I173" i="11"/>
  <c r="H173" i="11"/>
  <c r="G173" i="11"/>
  <c r="F173" i="11"/>
  <c r="E173" i="11"/>
  <c r="D173" i="11"/>
  <c r="C173" i="11"/>
  <c r="B173" i="11"/>
  <c r="N172" i="11"/>
  <c r="M172" i="11"/>
  <c r="L172" i="11"/>
  <c r="K172" i="11"/>
  <c r="J172" i="11"/>
  <c r="I172" i="11"/>
  <c r="H172" i="11"/>
  <c r="G172" i="11"/>
  <c r="F172" i="11"/>
  <c r="E172" i="11"/>
  <c r="D172" i="11"/>
  <c r="C172" i="11"/>
  <c r="B172" i="11"/>
  <c r="B175" i="11" s="1"/>
  <c r="B162" i="11" s="1"/>
  <c r="N171" i="11"/>
  <c r="M171" i="11"/>
  <c r="L171" i="11"/>
  <c r="K171" i="11"/>
  <c r="J171" i="11"/>
  <c r="I171" i="11"/>
  <c r="H171" i="11"/>
  <c r="G171" i="11"/>
  <c r="F171" i="11"/>
  <c r="E171" i="11"/>
  <c r="D171" i="11"/>
  <c r="C171" i="11"/>
  <c r="O171" i="11" s="1"/>
  <c r="B171" i="11"/>
  <c r="N170" i="11"/>
  <c r="M170" i="11"/>
  <c r="L170" i="11"/>
  <c r="K170" i="11"/>
  <c r="J170" i="11"/>
  <c r="I170" i="11"/>
  <c r="H170" i="11"/>
  <c r="G170" i="11"/>
  <c r="F170" i="11"/>
  <c r="E170" i="11"/>
  <c r="D170" i="11"/>
  <c r="C170" i="11"/>
  <c r="B170" i="11"/>
  <c r="N169" i="11"/>
  <c r="M169" i="11"/>
  <c r="L169" i="11"/>
  <c r="K169" i="11"/>
  <c r="J169" i="11"/>
  <c r="I169" i="11"/>
  <c r="H169" i="11"/>
  <c r="H175" i="11" s="1"/>
  <c r="H162" i="11" s="1"/>
  <c r="G169" i="11"/>
  <c r="F169" i="11"/>
  <c r="E169" i="11"/>
  <c r="D169" i="11"/>
  <c r="C169" i="11"/>
  <c r="B169" i="11"/>
  <c r="N168" i="11"/>
  <c r="M168" i="11"/>
  <c r="L168" i="11"/>
  <c r="K168" i="11"/>
  <c r="K175" i="11" s="1"/>
  <c r="K162" i="11" s="1"/>
  <c r="J168" i="11"/>
  <c r="I168" i="11"/>
  <c r="H168" i="11"/>
  <c r="G168" i="11"/>
  <c r="G175" i="11" s="1"/>
  <c r="G162" i="11" s="1"/>
  <c r="F168" i="11"/>
  <c r="E168" i="11"/>
  <c r="D168" i="11"/>
  <c r="C168" i="11"/>
  <c r="B168" i="11"/>
  <c r="AA142" i="11"/>
  <c r="Z142" i="11"/>
  <c r="Y142" i="11"/>
  <c r="X142" i="11"/>
  <c r="W142" i="11"/>
  <c r="V142" i="11"/>
  <c r="U142" i="11"/>
  <c r="T142" i="11"/>
  <c r="S142" i="11"/>
  <c r="R142" i="11"/>
  <c r="Q142" i="11"/>
  <c r="P142" i="11"/>
  <c r="O142" i="11"/>
  <c r="N142" i="11"/>
  <c r="M142" i="11"/>
  <c r="L142" i="11"/>
  <c r="K142" i="11"/>
  <c r="J142" i="11"/>
  <c r="I142" i="11"/>
  <c r="H142" i="11"/>
  <c r="G142" i="11"/>
  <c r="F142" i="11"/>
  <c r="E142" i="11"/>
  <c r="D142" i="11"/>
  <c r="C142" i="11"/>
  <c r="B142" i="11"/>
  <c r="N129" i="11"/>
  <c r="M129" i="11"/>
  <c r="L129" i="11"/>
  <c r="K129" i="11"/>
  <c r="J129" i="11"/>
  <c r="I129" i="11"/>
  <c r="H129" i="11"/>
  <c r="G129" i="11"/>
  <c r="F129" i="11"/>
  <c r="E129" i="11"/>
  <c r="D129" i="11"/>
  <c r="C129" i="11"/>
  <c r="B129" i="11"/>
  <c r="N128" i="11"/>
  <c r="M128" i="11"/>
  <c r="L128" i="11"/>
  <c r="K128" i="11"/>
  <c r="J128" i="11"/>
  <c r="I128" i="11"/>
  <c r="H128" i="11"/>
  <c r="G128" i="11"/>
  <c r="F128" i="11"/>
  <c r="E128" i="11"/>
  <c r="D128" i="11"/>
  <c r="C128" i="11"/>
  <c r="B128" i="11"/>
  <c r="N127" i="11"/>
  <c r="M127" i="11"/>
  <c r="L127" i="11"/>
  <c r="K127" i="11"/>
  <c r="J127" i="11"/>
  <c r="I127" i="11"/>
  <c r="H127" i="11"/>
  <c r="G127" i="11"/>
  <c r="F127" i="11"/>
  <c r="E127" i="11"/>
  <c r="D127" i="11"/>
  <c r="C127" i="11"/>
  <c r="B127" i="11"/>
  <c r="B130" i="11" s="1"/>
  <c r="B118" i="11" s="1"/>
  <c r="N126" i="11"/>
  <c r="M126" i="11"/>
  <c r="L126" i="11"/>
  <c r="K126" i="11"/>
  <c r="J126" i="11"/>
  <c r="I126" i="11"/>
  <c r="H126" i="11"/>
  <c r="G126" i="11"/>
  <c r="F126" i="11"/>
  <c r="E126" i="11"/>
  <c r="D126" i="11"/>
  <c r="C126" i="11"/>
  <c r="O126" i="11" s="1"/>
  <c r="B126" i="11"/>
  <c r="N125" i="11"/>
  <c r="M125" i="11"/>
  <c r="L125" i="11"/>
  <c r="K125" i="11"/>
  <c r="J125" i="11"/>
  <c r="I125" i="11"/>
  <c r="H125" i="11"/>
  <c r="G125" i="11"/>
  <c r="F125" i="11"/>
  <c r="E125" i="11"/>
  <c r="D125" i="11"/>
  <c r="C125" i="11"/>
  <c r="B125" i="11"/>
  <c r="N124" i="11"/>
  <c r="M124" i="11"/>
  <c r="L124" i="11"/>
  <c r="K124" i="11"/>
  <c r="J124" i="11"/>
  <c r="I124" i="11"/>
  <c r="H124" i="11"/>
  <c r="H130" i="11" s="1"/>
  <c r="H118" i="11" s="1"/>
  <c r="G124" i="11"/>
  <c r="F124" i="11"/>
  <c r="E124" i="11"/>
  <c r="D124" i="11"/>
  <c r="C124" i="11"/>
  <c r="B124" i="11"/>
  <c r="N123" i="11"/>
  <c r="M123" i="11"/>
  <c r="L123" i="11"/>
  <c r="K123" i="11"/>
  <c r="J123" i="11"/>
  <c r="I123" i="11"/>
  <c r="H123" i="11"/>
  <c r="G123" i="11"/>
  <c r="G130" i="11" s="1"/>
  <c r="G118" i="11" s="1"/>
  <c r="F123" i="11"/>
  <c r="F130" i="11" s="1"/>
  <c r="F118" i="11" s="1"/>
  <c r="E123" i="11"/>
  <c r="D123" i="11"/>
  <c r="C123" i="11"/>
  <c r="B123" i="11"/>
  <c r="AA100" i="11"/>
  <c r="AA101" i="11" s="1"/>
  <c r="Z100" i="11"/>
  <c r="Y100" i="11"/>
  <c r="X100" i="11"/>
  <c r="W100" i="11"/>
  <c r="V100" i="11"/>
  <c r="U100" i="11"/>
  <c r="T100" i="11"/>
  <c r="S100" i="11"/>
  <c r="R100" i="11"/>
  <c r="Q100" i="11"/>
  <c r="P100" i="11"/>
  <c r="O100" i="11"/>
  <c r="N100" i="11"/>
  <c r="M100" i="11"/>
  <c r="L100" i="11"/>
  <c r="K100" i="11"/>
  <c r="J100" i="11"/>
  <c r="I100" i="11"/>
  <c r="H100" i="11"/>
  <c r="G100" i="11"/>
  <c r="F100" i="11"/>
  <c r="E100" i="11"/>
  <c r="D100" i="11"/>
  <c r="C100" i="11"/>
  <c r="B100" i="11"/>
  <c r="N83" i="11"/>
  <c r="M83" i="11"/>
  <c r="L83" i="11"/>
  <c r="K83" i="11"/>
  <c r="J83" i="11"/>
  <c r="I83" i="11"/>
  <c r="H83" i="11"/>
  <c r="G83" i="11"/>
  <c r="F83" i="11"/>
  <c r="E83" i="11"/>
  <c r="D83" i="11"/>
  <c r="C83" i="11"/>
  <c r="B83" i="11"/>
  <c r="N82" i="11"/>
  <c r="M82" i="11"/>
  <c r="L82" i="11"/>
  <c r="K82" i="11"/>
  <c r="J82" i="11"/>
  <c r="I82" i="11"/>
  <c r="H82" i="11"/>
  <c r="G82" i="11"/>
  <c r="F82" i="11"/>
  <c r="E82" i="11"/>
  <c r="D82" i="11"/>
  <c r="C82" i="11"/>
  <c r="B82" i="11"/>
  <c r="N81" i="11"/>
  <c r="M81" i="11"/>
  <c r="L81" i="11"/>
  <c r="K81" i="11"/>
  <c r="J81" i="11"/>
  <c r="I81" i="11"/>
  <c r="H81" i="11"/>
  <c r="G81" i="11"/>
  <c r="F81" i="11"/>
  <c r="E81" i="11"/>
  <c r="D81" i="11"/>
  <c r="C81" i="11"/>
  <c r="B81" i="11"/>
  <c r="N80" i="11"/>
  <c r="M80" i="11"/>
  <c r="L80" i="11"/>
  <c r="K80" i="11"/>
  <c r="J80" i="11"/>
  <c r="I80" i="11"/>
  <c r="H80" i="11"/>
  <c r="G80" i="11"/>
  <c r="F80" i="11"/>
  <c r="E80" i="11"/>
  <c r="D80" i="11"/>
  <c r="C80" i="11"/>
  <c r="B80" i="11"/>
  <c r="N79" i="11"/>
  <c r="M79" i="11"/>
  <c r="L79" i="11"/>
  <c r="K79" i="11"/>
  <c r="J79" i="11"/>
  <c r="I79" i="11"/>
  <c r="H79" i="11"/>
  <c r="G79" i="11"/>
  <c r="F79" i="11"/>
  <c r="E79" i="11"/>
  <c r="D79" i="11"/>
  <c r="C79" i="11"/>
  <c r="B79" i="11"/>
  <c r="N78" i="11"/>
  <c r="M78" i="11"/>
  <c r="L78" i="11"/>
  <c r="K78" i="11"/>
  <c r="J78" i="11"/>
  <c r="I78" i="11"/>
  <c r="H78" i="11"/>
  <c r="G78" i="11"/>
  <c r="F78" i="11"/>
  <c r="E78" i="11"/>
  <c r="D78" i="11"/>
  <c r="C78" i="11"/>
  <c r="B78" i="11"/>
  <c r="N77" i="11"/>
  <c r="M77" i="11"/>
  <c r="L77" i="11"/>
  <c r="K77" i="11"/>
  <c r="J77" i="11"/>
  <c r="I77" i="11"/>
  <c r="H77" i="11"/>
  <c r="G77" i="11"/>
  <c r="F77" i="11"/>
  <c r="E77" i="11"/>
  <c r="D77" i="11"/>
  <c r="C77" i="11"/>
  <c r="B77" i="11"/>
  <c r="N76" i="11"/>
  <c r="M76" i="11"/>
  <c r="L76" i="11"/>
  <c r="K76" i="11"/>
  <c r="J76" i="11"/>
  <c r="I76" i="11"/>
  <c r="H76" i="11"/>
  <c r="G76" i="11"/>
  <c r="F76" i="11"/>
  <c r="E76" i="11"/>
  <c r="D76" i="11"/>
  <c r="C76" i="11"/>
  <c r="B76" i="11"/>
  <c r="N75" i="11"/>
  <c r="M75" i="11"/>
  <c r="L75" i="11"/>
  <c r="K75" i="11"/>
  <c r="J75" i="11"/>
  <c r="I75" i="11"/>
  <c r="H75" i="11"/>
  <c r="G75" i="11"/>
  <c r="F75" i="11"/>
  <c r="E75" i="11"/>
  <c r="D75" i="11"/>
  <c r="C75" i="11"/>
  <c r="B75" i="11"/>
  <c r="N74" i="11"/>
  <c r="M74" i="11"/>
  <c r="L74" i="11"/>
  <c r="K74" i="11"/>
  <c r="J74" i="11"/>
  <c r="I74" i="11"/>
  <c r="H74" i="11"/>
  <c r="G74" i="11"/>
  <c r="F74" i="11"/>
  <c r="E74" i="11"/>
  <c r="D74" i="11"/>
  <c r="C74" i="11"/>
  <c r="B74" i="11"/>
  <c r="N73" i="11"/>
  <c r="M73" i="11"/>
  <c r="L73" i="11"/>
  <c r="K73" i="11"/>
  <c r="J73" i="11"/>
  <c r="I73" i="11"/>
  <c r="H73" i="11"/>
  <c r="G73" i="11"/>
  <c r="F73" i="11"/>
  <c r="E73" i="11"/>
  <c r="D73" i="11"/>
  <c r="C73" i="11"/>
  <c r="B73" i="11"/>
  <c r="N72" i="11"/>
  <c r="M72" i="11"/>
  <c r="L72" i="11"/>
  <c r="K72" i="11"/>
  <c r="J72" i="11"/>
  <c r="I72" i="11"/>
  <c r="H72" i="11"/>
  <c r="H84" i="11" s="1"/>
  <c r="H68" i="11" s="1"/>
  <c r="H21" i="11" s="1"/>
  <c r="G72" i="11"/>
  <c r="F72" i="11"/>
  <c r="E72" i="11"/>
  <c r="D72" i="11"/>
  <c r="C72" i="11"/>
  <c r="B72" i="11"/>
  <c r="AA54" i="11"/>
  <c r="Z54" i="11"/>
  <c r="Y54" i="11"/>
  <c r="X54" i="11"/>
  <c r="W54" i="11"/>
  <c r="V54" i="11"/>
  <c r="U54" i="11"/>
  <c r="T54" i="11"/>
  <c r="S54" i="11"/>
  <c r="R54" i="11"/>
  <c r="Q54" i="11"/>
  <c r="P54" i="11"/>
  <c r="O54" i="11"/>
  <c r="N54" i="11"/>
  <c r="M54" i="11"/>
  <c r="L54" i="11"/>
  <c r="K54" i="11"/>
  <c r="J54" i="11"/>
  <c r="I54" i="11"/>
  <c r="H54" i="11"/>
  <c r="G54" i="11"/>
  <c r="F54" i="11"/>
  <c r="E54" i="11"/>
  <c r="D54" i="11"/>
  <c r="C54" i="11"/>
  <c r="B54" i="11"/>
  <c r="N37" i="11"/>
  <c r="M37" i="11"/>
  <c r="L37" i="11"/>
  <c r="K37" i="11"/>
  <c r="J37" i="11"/>
  <c r="I37" i="11"/>
  <c r="H37" i="11"/>
  <c r="G37" i="11"/>
  <c r="F37" i="11"/>
  <c r="E37" i="11"/>
  <c r="D37" i="11"/>
  <c r="C37" i="11"/>
  <c r="B37" i="11"/>
  <c r="N36" i="11"/>
  <c r="M36" i="11"/>
  <c r="L36" i="11"/>
  <c r="K36" i="11"/>
  <c r="J36" i="11"/>
  <c r="I36" i="11"/>
  <c r="H36" i="11"/>
  <c r="G36" i="11"/>
  <c r="F36" i="11"/>
  <c r="E36" i="11"/>
  <c r="D36" i="11"/>
  <c r="C36" i="11"/>
  <c r="B36" i="11"/>
  <c r="N35" i="11"/>
  <c r="M35" i="11"/>
  <c r="L35" i="11"/>
  <c r="K35" i="11"/>
  <c r="J35" i="11"/>
  <c r="I35" i="11"/>
  <c r="H35" i="11"/>
  <c r="G35" i="11"/>
  <c r="F35" i="11"/>
  <c r="E35" i="11"/>
  <c r="D35" i="11"/>
  <c r="C35" i="11"/>
  <c r="B35" i="11"/>
  <c r="N34" i="11"/>
  <c r="M34" i="11"/>
  <c r="L34" i="11"/>
  <c r="K34" i="11"/>
  <c r="J34" i="11"/>
  <c r="I34" i="11"/>
  <c r="H34" i="11"/>
  <c r="G34" i="11"/>
  <c r="F34" i="11"/>
  <c r="E34" i="11"/>
  <c r="D34" i="11"/>
  <c r="C34" i="11"/>
  <c r="B34" i="11"/>
  <c r="O34" i="11" s="1"/>
  <c r="N33" i="11"/>
  <c r="M33" i="11"/>
  <c r="L33" i="11"/>
  <c r="K33" i="11"/>
  <c r="J33" i="11"/>
  <c r="I33" i="11"/>
  <c r="H33" i="11"/>
  <c r="G33" i="11"/>
  <c r="F33" i="11"/>
  <c r="E33" i="11"/>
  <c r="D33" i="11"/>
  <c r="C33" i="11"/>
  <c r="O33" i="11" s="1"/>
  <c r="B33" i="11"/>
  <c r="N32" i="11"/>
  <c r="M32" i="11"/>
  <c r="L32" i="11"/>
  <c r="K32" i="11"/>
  <c r="J32" i="11"/>
  <c r="I32" i="11"/>
  <c r="H32" i="11"/>
  <c r="G32" i="11"/>
  <c r="F32" i="11"/>
  <c r="E32" i="11"/>
  <c r="D32" i="11"/>
  <c r="C32" i="11"/>
  <c r="B32" i="11"/>
  <c r="N31" i="11"/>
  <c r="M31" i="11"/>
  <c r="L31" i="11"/>
  <c r="K31" i="11"/>
  <c r="J31" i="11"/>
  <c r="I31" i="11"/>
  <c r="H31" i="11"/>
  <c r="G31" i="11"/>
  <c r="F31" i="11"/>
  <c r="E31" i="11"/>
  <c r="D31" i="11"/>
  <c r="C31" i="11"/>
  <c r="B31" i="11"/>
  <c r="N30" i="11"/>
  <c r="M30" i="11"/>
  <c r="L30" i="11"/>
  <c r="K30" i="11"/>
  <c r="J30" i="11"/>
  <c r="I30" i="11"/>
  <c r="H30" i="11"/>
  <c r="G30" i="11"/>
  <c r="F30" i="11"/>
  <c r="E30" i="11"/>
  <c r="D30" i="11"/>
  <c r="C30" i="11"/>
  <c r="B30" i="11"/>
  <c r="N29" i="11"/>
  <c r="M29" i="11"/>
  <c r="L29" i="11"/>
  <c r="K29" i="11"/>
  <c r="J29" i="11"/>
  <c r="I29" i="11"/>
  <c r="H29" i="11"/>
  <c r="G29" i="11"/>
  <c r="F29" i="11"/>
  <c r="E29" i="11"/>
  <c r="D29" i="11"/>
  <c r="C29" i="11"/>
  <c r="B29" i="11"/>
  <c r="N28" i="11"/>
  <c r="M28" i="11"/>
  <c r="L28" i="11"/>
  <c r="K28" i="11"/>
  <c r="J28" i="11"/>
  <c r="I28" i="11"/>
  <c r="H28" i="11"/>
  <c r="G28" i="11"/>
  <c r="F28" i="11"/>
  <c r="E28" i="11"/>
  <c r="D28" i="11"/>
  <c r="C28" i="11"/>
  <c r="B28" i="11"/>
  <c r="N27" i="11"/>
  <c r="M27" i="11"/>
  <c r="L27" i="11"/>
  <c r="K27" i="11"/>
  <c r="J27" i="11"/>
  <c r="I27" i="11"/>
  <c r="H27" i="11"/>
  <c r="G27" i="11"/>
  <c r="F27" i="11"/>
  <c r="E27" i="11"/>
  <c r="D27" i="11"/>
  <c r="C27" i="11"/>
  <c r="B27" i="11"/>
  <c r="N26" i="11"/>
  <c r="M26" i="11"/>
  <c r="L26" i="11"/>
  <c r="K26" i="11"/>
  <c r="J26" i="11"/>
  <c r="I26" i="11"/>
  <c r="H26" i="11"/>
  <c r="G26" i="11"/>
  <c r="F26" i="11"/>
  <c r="E26" i="11"/>
  <c r="D26" i="11"/>
  <c r="C26" i="11"/>
  <c r="B26" i="11"/>
  <c r="I68" i="10"/>
  <c r="H68" i="10"/>
  <c r="E64" i="10"/>
  <c r="E65" i="10" s="1"/>
  <c r="D63" i="10"/>
  <c r="C63" i="10"/>
  <c r="D35" i="10"/>
  <c r="C17" i="10" s="1"/>
  <c r="C35" i="10"/>
  <c r="D34" i="10"/>
  <c r="C34" i="10"/>
  <c r="B16" i="10" s="1"/>
  <c r="D33" i="10"/>
  <c r="C15" i="10" s="1"/>
  <c r="C33" i="10"/>
  <c r="B15" i="10" s="1"/>
  <c r="D32" i="10"/>
  <c r="C14" i="10" s="1"/>
  <c r="C32" i="10"/>
  <c r="B14" i="10" s="1"/>
  <c r="D31" i="10"/>
  <c r="C13" i="10" s="1"/>
  <c r="C31" i="10"/>
  <c r="B13" i="10" s="1"/>
  <c r="D30" i="10"/>
  <c r="C30" i="10"/>
  <c r="B12" i="10" s="1"/>
  <c r="D29" i="10"/>
  <c r="C11" i="10" s="1"/>
  <c r="C29" i="10"/>
  <c r="D28" i="10"/>
  <c r="C28" i="10"/>
  <c r="B10" i="10" s="1"/>
  <c r="D27" i="10"/>
  <c r="C9" i="10" s="1"/>
  <c r="C27" i="10"/>
  <c r="B9" i="10" s="1"/>
  <c r="D26" i="10"/>
  <c r="C8" i="10" s="1"/>
  <c r="C26" i="10"/>
  <c r="B8" i="10" s="1"/>
  <c r="D25" i="10"/>
  <c r="C7" i="10" s="1"/>
  <c r="C25" i="10"/>
  <c r="B7" i="10" s="1"/>
  <c r="D24" i="10"/>
  <c r="C24" i="10"/>
  <c r="B6" i="10" s="1"/>
  <c r="D23" i="10"/>
  <c r="C23" i="10"/>
  <c r="B17" i="10"/>
  <c r="C16" i="10"/>
  <c r="C12" i="10"/>
  <c r="B11" i="10"/>
  <c r="C10" i="10"/>
  <c r="C6" i="10"/>
  <c r="C5" i="10"/>
  <c r="B5" i="10"/>
  <c r="I63" i="9"/>
  <c r="H63" i="9"/>
  <c r="D62" i="9"/>
  <c r="C62" i="9"/>
  <c r="D35" i="9"/>
  <c r="C17" i="9" s="1"/>
  <c r="C35" i="9"/>
  <c r="B17" i="9" s="1"/>
  <c r="D34" i="9"/>
  <c r="C16" i="9" s="1"/>
  <c r="C34" i="9"/>
  <c r="B16" i="9" s="1"/>
  <c r="D33" i="9"/>
  <c r="C15" i="9" s="1"/>
  <c r="C33" i="9"/>
  <c r="B15" i="9" s="1"/>
  <c r="D32" i="9"/>
  <c r="C32" i="9"/>
  <c r="D31" i="9"/>
  <c r="C13" i="9" s="1"/>
  <c r="C31" i="9"/>
  <c r="B13" i="9" s="1"/>
  <c r="D30" i="9"/>
  <c r="C12" i="9" s="1"/>
  <c r="C30" i="9"/>
  <c r="B12" i="9" s="1"/>
  <c r="D29" i="9"/>
  <c r="C11" i="9" s="1"/>
  <c r="C29" i="9"/>
  <c r="B11" i="9" s="1"/>
  <c r="D28" i="9"/>
  <c r="C10" i="9" s="1"/>
  <c r="C28" i="9"/>
  <c r="B10" i="9" s="1"/>
  <c r="D27" i="9"/>
  <c r="C9" i="9" s="1"/>
  <c r="C27" i="9"/>
  <c r="B9" i="9" s="1"/>
  <c r="D26" i="9"/>
  <c r="C8" i="9" s="1"/>
  <c r="C26" i="9"/>
  <c r="D25" i="9"/>
  <c r="C25" i="9"/>
  <c r="B7" i="9" s="1"/>
  <c r="D24" i="9"/>
  <c r="C24" i="9"/>
  <c r="B6" i="9" s="1"/>
  <c r="C18" i="9"/>
  <c r="B18" i="9"/>
  <c r="C14" i="9"/>
  <c r="B14" i="9"/>
  <c r="B8" i="9"/>
  <c r="C7" i="9"/>
  <c r="C6" i="9"/>
  <c r="I63" i="8"/>
  <c r="H63" i="8"/>
  <c r="D62" i="8"/>
  <c r="C62" i="8"/>
  <c r="D36" i="8"/>
  <c r="C18" i="8" s="1"/>
  <c r="C36" i="8"/>
  <c r="D35" i="8"/>
  <c r="C17" i="8" s="1"/>
  <c r="C35" i="8"/>
  <c r="B17" i="8" s="1"/>
  <c r="D34" i="8"/>
  <c r="C16" i="8" s="1"/>
  <c r="C34" i="8"/>
  <c r="B16" i="8" s="1"/>
  <c r="D33" i="8"/>
  <c r="C15" i="8" s="1"/>
  <c r="C33" i="8"/>
  <c r="B15" i="8" s="1"/>
  <c r="D32" i="8"/>
  <c r="C14" i="8" s="1"/>
  <c r="C32" i="8"/>
  <c r="B14" i="8" s="1"/>
  <c r="D31" i="8"/>
  <c r="C31" i="8"/>
  <c r="D30" i="8"/>
  <c r="C30" i="8"/>
  <c r="D29" i="8"/>
  <c r="C11" i="8" s="1"/>
  <c r="C29" i="8"/>
  <c r="B11" i="8" s="1"/>
  <c r="D28" i="8"/>
  <c r="C10" i="8" s="1"/>
  <c r="C28" i="8"/>
  <c r="B10" i="8" s="1"/>
  <c r="D27" i="8"/>
  <c r="C9" i="8" s="1"/>
  <c r="C27" i="8"/>
  <c r="B9" i="8" s="1"/>
  <c r="D26" i="8"/>
  <c r="C8" i="8" s="1"/>
  <c r="C26" i="8"/>
  <c r="B8" i="8" s="1"/>
  <c r="D25" i="8"/>
  <c r="C25" i="8"/>
  <c r="B18" i="8"/>
  <c r="C13" i="8"/>
  <c r="B13" i="8"/>
  <c r="C12" i="8"/>
  <c r="B12" i="8"/>
  <c r="C7" i="8"/>
  <c r="B7" i="8"/>
  <c r="F12" i="18" l="1"/>
  <c r="G11" i="19"/>
  <c r="AI104" i="19"/>
  <c r="V5" i="19"/>
  <c r="V11" i="19"/>
  <c r="E130" i="11"/>
  <c r="E118" i="11" s="1"/>
  <c r="O172" i="11"/>
  <c r="B38" i="11"/>
  <c r="B20" i="11" s="1"/>
  <c r="O28" i="11"/>
  <c r="M84" i="11"/>
  <c r="M68" i="11" s="1"/>
  <c r="M21" i="11" s="1"/>
  <c r="O82" i="11"/>
  <c r="O83" i="11"/>
  <c r="B144" i="11"/>
  <c r="I175" i="11"/>
  <c r="I162" i="11" s="1"/>
  <c r="O245" i="11"/>
  <c r="O246" i="11"/>
  <c r="K23" i="14"/>
  <c r="K9" i="14" s="1"/>
  <c r="AR23" i="19"/>
  <c r="R23" i="19"/>
  <c r="AV33" i="19"/>
  <c r="AE104" i="19"/>
  <c r="H26" i="27"/>
  <c r="E175" i="11"/>
  <c r="E162" i="11" s="1"/>
  <c r="O20" i="14"/>
  <c r="O27" i="11"/>
  <c r="L175" i="11"/>
  <c r="L162" i="11" s="1"/>
  <c r="I64" i="14"/>
  <c r="I50" i="14" s="1"/>
  <c r="AH72" i="17"/>
  <c r="E39" i="17" s="1"/>
  <c r="AF72" i="17"/>
  <c r="E37" i="17" s="1"/>
  <c r="W163" i="17"/>
  <c r="Q26" i="18"/>
  <c r="U112" i="18"/>
  <c r="Z112" i="18"/>
  <c r="AH136" i="18"/>
  <c r="W136" i="18"/>
  <c r="X23" i="19"/>
  <c r="AM33" i="19"/>
  <c r="AK45" i="19"/>
  <c r="U69" i="21"/>
  <c r="R87" i="25"/>
  <c r="D46" i="26"/>
  <c r="H24" i="27"/>
  <c r="H36" i="27"/>
  <c r="I84" i="11"/>
  <c r="I68" i="11" s="1"/>
  <c r="I21" i="11" s="1"/>
  <c r="N38" i="11"/>
  <c r="N20" i="11" s="1"/>
  <c r="O72" i="11"/>
  <c r="K84" i="11"/>
  <c r="K68" i="11" s="1"/>
  <c r="K21" i="11" s="1"/>
  <c r="K130" i="11"/>
  <c r="K118" i="11" s="1"/>
  <c r="E38" i="11"/>
  <c r="E20" i="11" s="1"/>
  <c r="D38" i="11"/>
  <c r="D20" i="11" s="1"/>
  <c r="O73" i="11"/>
  <c r="N84" i="11"/>
  <c r="N68" i="11" s="1"/>
  <c r="N21" i="11" s="1"/>
  <c r="M130" i="11"/>
  <c r="M118" i="11" s="1"/>
  <c r="M175" i="11"/>
  <c r="M162" i="11" s="1"/>
  <c r="O209" i="11"/>
  <c r="N215" i="11"/>
  <c r="N204" i="11" s="1"/>
  <c r="O247" i="11"/>
  <c r="O248" i="11"/>
  <c r="C64" i="14"/>
  <c r="C50" i="14" s="1"/>
  <c r="O58" i="14"/>
  <c r="N64" i="14"/>
  <c r="N50" i="14" s="1"/>
  <c r="AF59" i="17"/>
  <c r="Z163" i="17"/>
  <c r="E52" i="17" s="1"/>
  <c r="W12" i="18"/>
  <c r="V112" i="18"/>
  <c r="S33" i="19"/>
  <c r="AG104" i="19"/>
  <c r="H27" i="27"/>
  <c r="H29" i="27"/>
  <c r="H35" i="27"/>
  <c r="H37" i="27"/>
  <c r="H39" i="27"/>
  <c r="O78" i="11"/>
  <c r="O214" i="11"/>
  <c r="C215" i="11"/>
  <c r="C204" i="11" s="1"/>
  <c r="B18" i="10"/>
  <c r="B19" i="10" s="1"/>
  <c r="F38" i="11"/>
  <c r="F20" i="11" s="1"/>
  <c r="O29" i="11"/>
  <c r="O30" i="11"/>
  <c r="D84" i="11"/>
  <c r="D68" i="11" s="1"/>
  <c r="D21" i="11" s="1"/>
  <c r="B23" i="14"/>
  <c r="B9" i="14" s="1"/>
  <c r="N23" i="14"/>
  <c r="N9" i="14" s="1"/>
  <c r="M23" i="14"/>
  <c r="M9" i="14" s="1"/>
  <c r="AF38" i="17"/>
  <c r="D37" i="17" s="1"/>
  <c r="N38" i="17"/>
  <c r="D28" i="17" s="1"/>
  <c r="AQ38" i="17"/>
  <c r="D45" i="17" s="1"/>
  <c r="E48" i="17"/>
  <c r="M72" i="17"/>
  <c r="E27" i="17" s="1"/>
  <c r="AB72" i="17"/>
  <c r="E36" i="17" s="1"/>
  <c r="R74" i="18"/>
  <c r="AL45" i="19"/>
  <c r="AV55" i="19"/>
  <c r="D37" i="9"/>
  <c r="C23" i="14"/>
  <c r="C9" i="14" s="1"/>
  <c r="O17" i="14"/>
  <c r="D64" i="14"/>
  <c r="D50" i="14" s="1"/>
  <c r="O59" i="14"/>
  <c r="E14" i="17"/>
  <c r="AC30" i="17"/>
  <c r="S163" i="17"/>
  <c r="E50" i="17" s="1"/>
  <c r="AP50" i="18"/>
  <c r="AL61" i="18"/>
  <c r="AL50" i="18" s="1"/>
  <c r="U12" i="18"/>
  <c r="W108" i="18"/>
  <c r="O82" i="19"/>
  <c r="D53" i="26"/>
  <c r="H33" i="27"/>
  <c r="D36" i="10"/>
  <c r="G38" i="11"/>
  <c r="G20" i="11" s="1"/>
  <c r="H38" i="11"/>
  <c r="H20" i="11" s="1"/>
  <c r="C130" i="11"/>
  <c r="C118" i="11" s="1"/>
  <c r="N130" i="11"/>
  <c r="N118" i="11" s="1"/>
  <c r="N175" i="11"/>
  <c r="N162" i="11" s="1"/>
  <c r="D215" i="11"/>
  <c r="D204" i="11" s="1"/>
  <c r="G251" i="11"/>
  <c r="G240" i="11" s="1"/>
  <c r="C37" i="8"/>
  <c r="O31" i="11"/>
  <c r="J38" i="11"/>
  <c r="J20" i="11" s="1"/>
  <c r="B84" i="11"/>
  <c r="B68" i="11" s="1"/>
  <c r="O124" i="11"/>
  <c r="O125" i="11"/>
  <c r="D175" i="11"/>
  <c r="D162" i="11" s="1"/>
  <c r="O170" i="11"/>
  <c r="O211" i="11"/>
  <c r="O250" i="11"/>
  <c r="O60" i="14"/>
  <c r="AC33" i="17"/>
  <c r="K12" i="18"/>
  <c r="D12" i="18"/>
  <c r="AJ42" i="18"/>
  <c r="V50" i="18"/>
  <c r="AC112" i="18"/>
  <c r="AI92" i="19"/>
  <c r="X114" i="19"/>
  <c r="H23" i="27"/>
  <c r="H77" i="27"/>
  <c r="D37" i="8"/>
  <c r="C84" i="11"/>
  <c r="C68" i="11" s="1"/>
  <c r="C21" i="11" s="1"/>
  <c r="O77" i="11"/>
  <c r="D130" i="11"/>
  <c r="D118" i="11" s="1"/>
  <c r="O212" i="11"/>
  <c r="H251" i="11"/>
  <c r="H240" i="11" s="1"/>
  <c r="O18" i="14"/>
  <c r="E64" i="14"/>
  <c r="E50" i="14" s="1"/>
  <c r="O61" i="14"/>
  <c r="AI38" i="17"/>
  <c r="C7" i="17" s="1"/>
  <c r="AO38" i="17"/>
  <c r="D43" i="17" s="1"/>
  <c r="Z129" i="17"/>
  <c r="D52" i="17" s="1"/>
  <c r="W50" i="18"/>
  <c r="AD112" i="18"/>
  <c r="Y8" i="19"/>
  <c r="Y11" i="19" s="1"/>
  <c r="N82" i="19"/>
  <c r="AF104" i="19"/>
  <c r="H19" i="27"/>
  <c r="H31" i="27"/>
  <c r="E84" i="11"/>
  <c r="E68" i="11" s="1"/>
  <c r="E21" i="11" s="1"/>
  <c r="AA50" i="18"/>
  <c r="W45" i="19"/>
  <c r="B57" i="26"/>
  <c r="O21" i="14"/>
  <c r="AB38" i="17"/>
  <c r="D36" i="17" s="1"/>
  <c r="AC32" i="17"/>
  <c r="AR26" i="18"/>
  <c r="AQ45" i="19"/>
  <c r="N104" i="19"/>
  <c r="O104" i="19"/>
  <c r="B54" i="25"/>
  <c r="D54" i="25" s="1"/>
  <c r="H20" i="27"/>
  <c r="O35" i="11"/>
  <c r="AL38" i="17"/>
  <c r="D40" i="17" s="1"/>
  <c r="K38" i="11"/>
  <c r="K20" i="11" s="1"/>
  <c r="J84" i="11"/>
  <c r="J68" i="11" s="1"/>
  <c r="J21" i="11" s="1"/>
  <c r="O128" i="11"/>
  <c r="O173" i="11"/>
  <c r="I251" i="11"/>
  <c r="I240" i="11" s="1"/>
  <c r="G64" i="14"/>
  <c r="G50" i="14" s="1"/>
  <c r="AC29" i="17"/>
  <c r="N72" i="17"/>
  <c r="E28" i="17" s="1"/>
  <c r="AC72" i="17"/>
  <c r="D6" i="17" s="1"/>
  <c r="AI72" i="17"/>
  <c r="D7" i="17" s="1"/>
  <c r="AG72" i="17"/>
  <c r="E38" i="17" s="1"/>
  <c r="AM72" i="17"/>
  <c r="E41" i="17" s="1"/>
  <c r="R163" i="17"/>
  <c r="E49" i="17" s="1"/>
  <c r="AC26" i="18"/>
  <c r="X37" i="18"/>
  <c r="W99" i="18"/>
  <c r="AG112" i="18"/>
  <c r="AU45" i="19"/>
  <c r="AC45" i="19"/>
  <c r="AE82" i="19"/>
  <c r="AA82" i="19"/>
  <c r="W82" i="19"/>
  <c r="B94" i="24"/>
  <c r="H22" i="27"/>
  <c r="H34" i="27"/>
  <c r="O174" i="11"/>
  <c r="G215" i="11"/>
  <c r="G204" i="11" s="1"/>
  <c r="M251" i="11"/>
  <c r="M240" i="11" s="1"/>
  <c r="O22" i="14"/>
  <c r="K64" i="14"/>
  <c r="K50" i="14" s="1"/>
  <c r="J64" i="14"/>
  <c r="J50" i="14" s="1"/>
  <c r="O72" i="17"/>
  <c r="D4" i="17" s="1"/>
  <c r="AR72" i="17"/>
  <c r="D8" i="17" s="1"/>
  <c r="W129" i="17"/>
  <c r="AC129" i="17"/>
  <c r="D55" i="17" s="1"/>
  <c r="AP23" i="19"/>
  <c r="AK23" i="19"/>
  <c r="P23" i="19"/>
  <c r="O79" i="11"/>
  <c r="F175" i="11"/>
  <c r="F162" i="11" s="1"/>
  <c r="I38" i="11"/>
  <c r="I20" i="11" s="1"/>
  <c r="O36" i="11"/>
  <c r="O129" i="11"/>
  <c r="C37" i="9"/>
  <c r="C38" i="9" s="1"/>
  <c r="L84" i="11"/>
  <c r="L68" i="11" s="1"/>
  <c r="L21" i="11" s="1"/>
  <c r="J175" i="11"/>
  <c r="J162" i="11" s="1"/>
  <c r="K215" i="11"/>
  <c r="K204" i="11" s="1"/>
  <c r="I215" i="11"/>
  <c r="I204" i="11" s="1"/>
  <c r="F23" i="14"/>
  <c r="F9" i="14" s="1"/>
  <c r="K38" i="17"/>
  <c r="D25" i="17" s="1"/>
  <c r="Z38" i="17"/>
  <c r="D34" i="17" s="1"/>
  <c r="AE129" i="17"/>
  <c r="C13" i="17" s="1"/>
  <c r="T125" i="17"/>
  <c r="O26" i="18"/>
  <c r="N112" i="18"/>
  <c r="O136" i="18"/>
  <c r="M11" i="19"/>
  <c r="AG82" i="19"/>
  <c r="B96" i="24"/>
  <c r="D50" i="25"/>
  <c r="E45" i="27"/>
  <c r="H38" i="27"/>
  <c r="Z12" i="18"/>
  <c r="C18" i="10"/>
  <c r="B21" i="11"/>
  <c r="I144" i="21"/>
  <c r="D145" i="21"/>
  <c r="D146" i="21" s="1"/>
  <c r="D147" i="21" s="1"/>
  <c r="D148" i="21" s="1"/>
  <c r="D149" i="21" s="1"/>
  <c r="D150" i="21" s="1"/>
  <c r="D151" i="21" s="1"/>
  <c r="D152" i="21" s="1"/>
  <c r="D153" i="21" s="1"/>
  <c r="D154" i="21" s="1"/>
  <c r="D155" i="21" s="1"/>
  <c r="D156" i="21" s="1"/>
  <c r="D157" i="21" s="1"/>
  <c r="D158" i="21" s="1"/>
  <c r="D159" i="21" s="1"/>
  <c r="D160" i="21" s="1"/>
  <c r="D161" i="21" s="1"/>
  <c r="D162" i="21" s="1"/>
  <c r="D163" i="21" s="1"/>
  <c r="D164" i="21" s="1"/>
  <c r="D165" i="21" s="1"/>
  <c r="D166" i="21" s="1"/>
  <c r="D167" i="21" s="1"/>
  <c r="D168" i="21" s="1"/>
  <c r="D169" i="21" s="1"/>
  <c r="D170" i="21" s="1"/>
  <c r="D171" i="21" s="1"/>
  <c r="D172" i="21" s="1"/>
  <c r="D173" i="21" s="1"/>
  <c r="D174" i="21" s="1"/>
  <c r="D175" i="21" s="1"/>
  <c r="D176" i="21" s="1"/>
  <c r="D177" i="21" s="1"/>
  <c r="D178" i="21" s="1"/>
  <c r="D179" i="21" s="1"/>
  <c r="D180" i="21" s="1"/>
  <c r="B19" i="8"/>
  <c r="B20" i="8" s="1"/>
  <c r="C19" i="8"/>
  <c r="C20" i="8" s="1"/>
  <c r="C19" i="9"/>
  <c r="C20" i="9" s="1"/>
  <c r="C12" i="17"/>
  <c r="D51" i="17"/>
  <c r="B19" i="9"/>
  <c r="B20" i="9" s="1"/>
  <c r="C36" i="10"/>
  <c r="O80" i="11"/>
  <c r="I130" i="11"/>
  <c r="I118" i="11" s="1"/>
  <c r="O249" i="11"/>
  <c r="C38" i="11"/>
  <c r="C20" i="11" s="1"/>
  <c r="O26" i="11"/>
  <c r="F84" i="11"/>
  <c r="F68" i="11" s="1"/>
  <c r="F21" i="11" s="1"/>
  <c r="O74" i="11"/>
  <c r="L251" i="11"/>
  <c r="L240" i="11" s="1"/>
  <c r="I23" i="14"/>
  <c r="I9" i="14" s="1"/>
  <c r="M64" i="14"/>
  <c r="M50" i="14" s="1"/>
  <c r="O63" i="14"/>
  <c r="AC27" i="17"/>
  <c r="AC34" i="17"/>
  <c r="AL72" i="17"/>
  <c r="E40" i="17" s="1"/>
  <c r="T118" i="17"/>
  <c r="T129" i="17" s="1"/>
  <c r="C11" i="17" s="1"/>
  <c r="R37" i="18"/>
  <c r="AE45" i="19"/>
  <c r="Z5" i="19"/>
  <c r="Z11" i="19" s="1"/>
  <c r="AM67" i="19"/>
  <c r="W11" i="19"/>
  <c r="M38" i="11"/>
  <c r="M20" i="11" s="1"/>
  <c r="L12" i="18"/>
  <c r="G84" i="11"/>
  <c r="G68" i="11" s="1"/>
  <c r="G21" i="11" s="1"/>
  <c r="O75" i="11"/>
  <c r="L130" i="11"/>
  <c r="L118" i="11" s="1"/>
  <c r="C251" i="11"/>
  <c r="C240" i="11" s="1"/>
  <c r="AB129" i="17"/>
  <c r="D54" i="17" s="1"/>
  <c r="R12" i="18"/>
  <c r="AA26" i="18"/>
  <c r="AQ26" i="18"/>
  <c r="N50" i="18"/>
  <c r="W88" i="18"/>
  <c r="V88" i="18"/>
  <c r="AE11" i="19"/>
  <c r="AA5" i="19"/>
  <c r="AA11" i="19" s="1"/>
  <c r="AV67" i="19"/>
  <c r="B251" i="11"/>
  <c r="N251" i="11"/>
  <c r="N240" i="11" s="1"/>
  <c r="AA5" i="18"/>
  <c r="AA12" i="18" s="1"/>
  <c r="AU74" i="18"/>
  <c r="Z88" i="18"/>
  <c r="AB23" i="19"/>
  <c r="AT23" i="19"/>
  <c r="AG45" i="19"/>
  <c r="O5" i="19"/>
  <c r="O11" i="19" s="1"/>
  <c r="O76" i="11"/>
  <c r="B215" i="11"/>
  <c r="B204" i="11" s="1"/>
  <c r="J23" i="14"/>
  <c r="J9" i="14" s="1"/>
  <c r="O129" i="17"/>
  <c r="E12" i="18"/>
  <c r="P50" i="18"/>
  <c r="O12" i="18"/>
  <c r="AU43" i="18"/>
  <c r="AU61" i="18"/>
  <c r="R61" i="18"/>
  <c r="K11" i="19"/>
  <c r="O123" i="11"/>
  <c r="AU37" i="18"/>
  <c r="AC26" i="17"/>
  <c r="X38" i="17"/>
  <c r="D32" i="17" s="1"/>
  <c r="AM38" i="17"/>
  <c r="D41" i="17" s="1"/>
  <c r="X72" i="17"/>
  <c r="E32" i="17" s="1"/>
  <c r="R129" i="17"/>
  <c r="D49" i="17" s="1"/>
  <c r="G12" i="18"/>
  <c r="S11" i="19"/>
  <c r="AV23" i="19"/>
  <c r="C175" i="11"/>
  <c r="C162" i="11" s="1"/>
  <c r="O169" i="11"/>
  <c r="O210" i="11"/>
  <c r="O16" i="14"/>
  <c r="O23" i="14" s="1"/>
  <c r="J38" i="17"/>
  <c r="D24" i="17" s="1"/>
  <c r="Y38" i="17"/>
  <c r="D33" i="17" s="1"/>
  <c r="J72" i="17"/>
  <c r="E24" i="17" s="1"/>
  <c r="Y72" i="17"/>
  <c r="E33" i="17" s="1"/>
  <c r="S129" i="17"/>
  <c r="D50" i="17" s="1"/>
  <c r="T126" i="17"/>
  <c r="AF26" i="18"/>
  <c r="AF23" i="19"/>
  <c r="N5" i="19"/>
  <c r="N11" i="19" s="1"/>
  <c r="Y45" i="19"/>
  <c r="E215" i="11"/>
  <c r="E204" i="11" s="1"/>
  <c r="D23" i="14"/>
  <c r="D9" i="14" s="1"/>
  <c r="H64" i="14"/>
  <c r="H50" i="14" s="1"/>
  <c r="AG38" i="17"/>
  <c r="D38" i="17" s="1"/>
  <c r="K72" i="17"/>
  <c r="E25" i="17" s="1"/>
  <c r="Z72" i="17"/>
  <c r="E34" i="17" s="1"/>
  <c r="AN72" i="17"/>
  <c r="E42" i="17" s="1"/>
  <c r="I12" i="18"/>
  <c r="M88" i="18"/>
  <c r="Y33" i="19"/>
  <c r="O37" i="11"/>
  <c r="F215" i="11"/>
  <c r="F204" i="11" s="1"/>
  <c r="L72" i="17"/>
  <c r="E26" i="17" s="1"/>
  <c r="AA72" i="17"/>
  <c r="E35" i="17" s="1"/>
  <c r="AO72" i="17"/>
  <c r="E43" i="17" s="1"/>
  <c r="J12" i="18"/>
  <c r="R26" i="18"/>
  <c r="AJ26" i="18"/>
  <c r="L38" i="11"/>
  <c r="L20" i="11" s="1"/>
  <c r="AC35" i="17"/>
  <c r="AP72" i="17"/>
  <c r="E44" i="17" s="1"/>
  <c r="AD129" i="17"/>
  <c r="D56" i="17" s="1"/>
  <c r="AA163" i="17"/>
  <c r="E53" i="17" s="1"/>
  <c r="U26" i="18"/>
  <c r="AK26" i="18"/>
  <c r="AI26" i="18"/>
  <c r="N12" i="18"/>
  <c r="U50" i="18"/>
  <c r="B13" i="27"/>
  <c r="H44" i="27"/>
  <c r="AR38" i="17"/>
  <c r="C8" i="17" s="1"/>
  <c r="AQ72" i="17"/>
  <c r="E45" i="17" s="1"/>
  <c r="AG59" i="17"/>
  <c r="AG93" i="17"/>
  <c r="AB163" i="17"/>
  <c r="E54" i="17" s="1"/>
  <c r="O32" i="11"/>
  <c r="O81" i="11"/>
  <c r="J130" i="11"/>
  <c r="J118" i="11" s="1"/>
  <c r="O127" i="11"/>
  <c r="K251" i="11"/>
  <c r="K240" i="11" s="1"/>
  <c r="H23" i="14"/>
  <c r="H9" i="14" s="1"/>
  <c r="L64" i="14"/>
  <c r="L50" i="14" s="1"/>
  <c r="O38" i="17"/>
  <c r="C4" i="17" s="1"/>
  <c r="P12" i="18"/>
  <c r="W26" i="18"/>
  <c r="AO26" i="18"/>
  <c r="AU26" i="18"/>
  <c r="AF37" i="18"/>
  <c r="O83" i="18"/>
  <c r="H7" i="18" s="1"/>
  <c r="O99" i="18"/>
  <c r="V23" i="19"/>
  <c r="Q23" i="19"/>
  <c r="AT45" i="19"/>
  <c r="AB45" i="19"/>
  <c r="AS45" i="19"/>
  <c r="I6" i="19"/>
  <c r="I11" i="19" s="1"/>
  <c r="S82" i="19"/>
  <c r="J144" i="21"/>
  <c r="O168" i="11"/>
  <c r="O57" i="14"/>
  <c r="O64" i="14" s="1"/>
  <c r="O50" i="14" s="1"/>
  <c r="AD12" i="18"/>
  <c r="R50" i="18"/>
  <c r="M5" i="18"/>
  <c r="M12" i="18" s="1"/>
  <c r="AJ50" i="18"/>
  <c r="X61" i="18"/>
  <c r="X5" i="18"/>
  <c r="X12" i="18" s="1"/>
  <c r="X74" i="18"/>
  <c r="X11" i="19"/>
  <c r="AE23" i="19"/>
  <c r="AU23" i="19"/>
  <c r="AM23" i="19"/>
  <c r="F5" i="19"/>
  <c r="F11" i="19" s="1"/>
  <c r="S67" i="19"/>
  <c r="L11" i="19"/>
  <c r="AI82" i="19"/>
  <c r="AI126" i="19"/>
  <c r="F45" i="27"/>
  <c r="B64" i="14"/>
  <c r="B50" i="14" s="1"/>
  <c r="AE12" i="18"/>
  <c r="AK50" i="18"/>
  <c r="AF61" i="18"/>
  <c r="AF50" i="18" s="1"/>
  <c r="R88" i="18"/>
  <c r="O23" i="19"/>
  <c r="Y67" i="19"/>
  <c r="P76" i="19"/>
  <c r="P92" i="19"/>
  <c r="AH104" i="19"/>
  <c r="C23" i="24"/>
  <c r="B93" i="24"/>
  <c r="C12" i="18"/>
  <c r="AF12" i="18"/>
  <c r="AL74" i="18"/>
  <c r="AH99" i="18"/>
  <c r="AH88" i="18" s="1"/>
  <c r="AC11" i="19"/>
  <c r="N23" i="19"/>
  <c r="B89" i="24"/>
  <c r="C24" i="24"/>
  <c r="H21" i="27"/>
  <c r="H25" i="27"/>
  <c r="H40" i="27"/>
  <c r="C25" i="24"/>
  <c r="B90" i="24"/>
  <c r="H42" i="27"/>
  <c r="W23" i="19"/>
  <c r="AQ23" i="19"/>
  <c r="AV45" i="19"/>
  <c r="Q5" i="19"/>
  <c r="Q11" i="19" s="1"/>
  <c r="V82" i="19"/>
  <c r="C55" i="25"/>
  <c r="H18" i="27"/>
  <c r="B45" i="27"/>
  <c r="J6" i="19"/>
  <c r="C45" i="27"/>
  <c r="H12" i="18"/>
  <c r="V26" i="18"/>
  <c r="AL26" i="18"/>
  <c r="AC50" i="18"/>
  <c r="AF112" i="18"/>
  <c r="O112" i="18"/>
  <c r="Y17" i="19"/>
  <c r="AS23" i="19"/>
  <c r="AJ45" i="19"/>
  <c r="V104" i="19"/>
  <c r="S104" i="19"/>
  <c r="F39" i="24"/>
  <c r="P104" i="19"/>
  <c r="R5" i="19"/>
  <c r="R11" i="19" s="1"/>
  <c r="X26" i="18"/>
  <c r="AP26" i="18"/>
  <c r="AL37" i="18"/>
  <c r="O50" i="18"/>
  <c r="M112" i="18"/>
  <c r="AH123" i="18"/>
  <c r="AH105" i="18"/>
  <c r="AC23" i="19"/>
  <c r="C11" i="19"/>
  <c r="AG55" i="19"/>
  <c r="AF82" i="19"/>
  <c r="X79" i="19"/>
  <c r="J8" i="19" s="1"/>
  <c r="T6" i="19"/>
  <c r="T11" i="19" s="1"/>
  <c r="X104" i="19"/>
  <c r="AA104" i="19"/>
  <c r="AI114" i="19"/>
  <c r="X126" i="19"/>
  <c r="D25" i="22"/>
  <c r="F40" i="24"/>
  <c r="D41" i="24"/>
  <c r="L40" i="24"/>
  <c r="B8" i="24" s="1"/>
  <c r="C57" i="26"/>
  <c r="H28" i="27"/>
  <c r="AD23" i="19"/>
  <c r="P11" i="19"/>
  <c r="AM45" i="19"/>
  <c r="AM55" i="19"/>
  <c r="P114" i="19"/>
  <c r="P126" i="19"/>
  <c r="AB5" i="19"/>
  <c r="AB11" i="19" s="1"/>
  <c r="H30" i="27"/>
  <c r="AC12" i="18"/>
  <c r="Q50" i="18"/>
  <c r="AI50" i="18"/>
  <c r="AF74" i="18"/>
  <c r="R112" i="18"/>
  <c r="S23" i="19"/>
  <c r="AG17" i="19"/>
  <c r="AG33" i="19"/>
  <c r="V45" i="19"/>
  <c r="AD11" i="19"/>
  <c r="E28" i="22"/>
  <c r="D48" i="26"/>
  <c r="H32" i="27"/>
  <c r="O123" i="18"/>
  <c r="C26" i="24"/>
  <c r="S55" i="19"/>
  <c r="S45" i="19" s="1"/>
  <c r="C27" i="24"/>
  <c r="C13" i="18" l="1"/>
  <c r="W13" i="18"/>
  <c r="O20" i="11"/>
  <c r="O118" i="11"/>
  <c r="T8" i="18"/>
  <c r="T12" i="18" s="1"/>
  <c r="W112" i="18"/>
  <c r="O9" i="14"/>
  <c r="E51" i="17"/>
  <c r="D12" i="17"/>
  <c r="D14" i="17" s="1"/>
  <c r="O215" i="11"/>
  <c r="B55" i="25"/>
  <c r="O162" i="11"/>
  <c r="O84" i="11"/>
  <c r="J11" i="19"/>
  <c r="O88" i="18"/>
  <c r="C10" i="17"/>
  <c r="D48" i="17"/>
  <c r="Y23" i="19"/>
  <c r="D5" i="19"/>
  <c r="D11" i="19" s="1"/>
  <c r="B240" i="11"/>
  <c r="O240" i="11" s="1"/>
  <c r="O251" i="11"/>
  <c r="O68" i="11"/>
  <c r="AU50" i="18"/>
  <c r="Q5" i="18"/>
  <c r="Q12" i="18" s="1"/>
  <c r="L41" i="24"/>
  <c r="B9" i="24" s="1"/>
  <c r="F41" i="24"/>
  <c r="X82" i="19"/>
  <c r="AH112" i="18"/>
  <c r="V5" i="18"/>
  <c r="V12" i="18" s="1"/>
  <c r="H45" i="27"/>
  <c r="P82" i="19"/>
  <c r="H5" i="19"/>
  <c r="H11" i="19" s="1"/>
  <c r="AC38" i="17"/>
  <c r="C6" i="17" s="1"/>
  <c r="C14" i="17" s="1"/>
  <c r="O204" i="11"/>
  <c r="O21" i="11"/>
  <c r="P21" i="11" s="1"/>
  <c r="E5" i="19"/>
  <c r="E11" i="19" s="1"/>
  <c r="AG23" i="19"/>
  <c r="O175" i="11"/>
  <c r="O130" i="11"/>
  <c r="O38" i="11"/>
  <c r="M13" i="18" l="1"/>
</calcChain>
</file>

<file path=xl/sharedStrings.xml><?xml version="1.0" encoding="utf-8"?>
<sst xmlns="http://schemas.openxmlformats.org/spreadsheetml/2006/main" count="5670" uniqueCount="1173">
  <si>
    <t>ESDIS Monthly Submitted Includes  ORNL and SEDAC</t>
  </si>
  <si>
    <t>Month-Year</t>
  </si>
  <si>
    <t># of DOIs</t>
  </si>
  <si>
    <t>non-serachable</t>
  </si>
  <si>
    <t>Cumulative # of DOIs</t>
  </si>
  <si>
    <t>Prepared By:
Lalit Wanchoo, Adnet Systems, Inc.
Dany Turcios, Adnet Systems, Inc
Yan Hao, Adnet Systems, Inc
Heather Weir, Adnet Systems, Inc
October 2026</t>
  </si>
  <si>
    <t>This report presents statistics on data metrics and web activities at the EOSDIS DAACs during Fiscal Year 2026 (October 1, 2025 through September 30, 2026) from the Earth Science Data and Information System (ESDIS) Metrics System (EMS).</t>
  </si>
  <si>
    <t>EMS consists of a Data Metrics component and a Web Metrics component.  The Data Metrics component provides statistics on data ingest, archive and distribution plus data users profile information. The Web Metrics component provides statistics on web site visits, views and visitors with a variety of related parameters.</t>
  </si>
  <si>
    <t>CDDIS number of files distributed in FY23 show significant increase which is due to the change in the approach for the computation of number of files distributed by CDDIS.  Prior to FY23, number of files distributed by CDDIS were normalized but from FY23 onwards normalization has not been applied.</t>
  </si>
  <si>
    <t>This report contains tables and graphs of FY2025 statistics and comparisons to previous years.  Values for previous fiscal years are produced from EMS unless noted otherwise.  Summary tables, text, graphs, and more detailed statistics tables are also included. As before, metrics for the Near Real-Time (NRT) products are presented in a separate worksheet that includes unregistered users distribution and a separate summary table for NRT products, called LANCE_Summary, is included. Note that NRT metrics are used in the distribution trend analyses presented in this report. All bots-related distributions (downloads by Internet search engines for indexing purposes) are included. Also, the data from all S-NPP instruments archived and distributed by ASDC, MODAPS, and OB.DAAC have been included. This year's report include a  tab "Top_10_Country_with_NRT" that provides graphical data representation of the data distribution to various countries. This report also includes three worksheets and one workbook that were added in FY2015 Annual Report: i) Distribution_Mission_Instrument, Distribution_Mission_Domain, and Distribution_Mission_Level showing the distribution details for Terra, Aqua, Aura, Sentinel, GPM, and Aquarius instruments by domain and product levels, and ii) Workbook (FY25Annual_DAAC_Profile) that provides the summary of archive, distribution, and web metrics for individual DAACs and LANCE. In FY 2021 a new tab "Earthdata Cloud" was added that provides summary of metrics from Earthdata Cloud provided by. Cloud Metrics Team of EED-3. In FY 2020 a new tab "DOI_Summary" was added that provides details of ESDIS Digital Object Identifiers request processing and status. In FY 2019, web metrics was separated out as another spreadsheet that included metrics from NetInsight and Google Analytics, This report continue to include two  worksheets titled  'Earthdata Systems' and 'Worldview_WebMetrics'. Earthdata Systems provides metrics on the Earthdata login, data collections and granules metadata submitted to Common Metadata Repoistory (CMR), and Earthdata search client sessions/acquisitions. These reports were provided by the EED-3 staff. Worldview_WebMetrics provides the metrics are on the number of  the visits, views, and visitors accessing worldview. In FY 20, NetInsight was decommissioned and web metrics are now from Google Analytics only.</t>
  </si>
  <si>
    <t xml:space="preserve">Four days (Sep 27 thru Sep 30) of LPDAAC distribution data is not included in this report as it was not available at the time of generating this report. </t>
  </si>
  <si>
    <t xml:space="preserve">Definitions for terms used in this report can be found in the Definitions worksheet. </t>
  </si>
  <si>
    <t xml:space="preserve">Data Metric Worksheets </t>
  </si>
  <si>
    <t>The primary source for the Data Metrics is EMS using the HTMLDB interface and SQL queries.</t>
  </si>
  <si>
    <t>Ingest</t>
  </si>
  <si>
    <t>Ingest is calculated from those data providers reporting Ingest (CDDIS, GES DISC, GHRC, ASDC, LP DAAC, MODAPS, NSIDC, PO.DAAC, SEDAC) combining across all of these DAACs. ORNL is not providing ingest metrics to EMS. Note that NRT are excluded.
Oracle Table Used:
- IngestProductSummary
Query:  FY26_annual_ingest_summary</t>
  </si>
  <si>
    <t>Archive</t>
  </si>
  <si>
    <t>Archive is calculated by counting all data added to the archive during the Fiscal Year (not adjusting for deletion) across all EOSDIS data providers. Archive data for NRT were excluded. 
Oracle Table Used:
- ArchiveInstProduct
Query:  
- FY26_annual_archive_summary</t>
  </si>
  <si>
    <t>Total Archive Size</t>
  </si>
  <si>
    <t>Total archive size is calculated by counting all data volume added to the archive (less the data products marked for deletion) since the archive began. For description of NRT archive size, see Row 9.
Oracle Table Used:
- ArchiveInstProduct
Query:  FY26_annual_total_archive_summary</t>
  </si>
  <si>
    <t>Distribution</t>
  </si>
  <si>
    <t>Distribution is calculated for both products (as files) and volumes successfully sent to Public users, per DAAC and summed across DAACs.  A set of filters is defined to account for anomalies in the data.  The distribution data is also presented by domain and country receiving the data. Top 20 countries and top 10 products are also identified.  To improve efficiency and productivity, a subset of the  "distdailysummary" table was created and used for the FY2620 report. The subsetted table includes correction for the country and domain." 
Subsetted Oracle Table: 
- SPSO_TEST_FY26
Filters: 
- excludes Metadata products for product counts 
Query: 
- FY26_annual_distribution_by_month
- FY26_annual_distribution_by_domain
- FY26_annual_distribution_by_level
- FY26_annual_distribution_by_country
- FY26_annual_distribution_by_month_bots
- FY26_annual_top_products</t>
  </si>
  <si>
    <t xml:space="preserve">Unique Data Products </t>
  </si>
  <si>
    <t>Data products are counted as the distinct EOSDIS products successfully distributed during the fiscal year (FY) to Public users across all DAACs; Product ID and algorithm version number were used to identify unique data sets. A product having two different version numbers was considered two unique data products.
Query name: FY19_annual_distinct_product</t>
  </si>
  <si>
    <t>CMR - Common Metadata Repository</t>
  </si>
  <si>
    <t>Common Metadata Repoistory (CMR) metrics include weekly number of earthdata login registration, data collections and granules metadata submitted to CMR, and earthdata search client sessions/acquisitions. These metrics were provided by the EED-2 staff.</t>
  </si>
  <si>
    <t>Distribution
(Applicable to CDDIS Only)</t>
  </si>
  <si>
    <t>The CDDIS file counts prior to FY 2023 the data products of which temporal resolution iwas  less than 24 hours,  their file counts were converted to daily counts. This process was discountined in FY2023 and now no reduction in the file count due to the temporal reolution was used.</t>
  </si>
  <si>
    <t>Distribution for Various Mission/Instruments</t>
  </si>
  <si>
    <t>Distribution for various missions/instruments were calculated for both products (as files) and volumes successfully sent to Public users, per instrument and summed for missions irrespective of DAACs. 
Subsetted Oracle Table: 
- JS_SPSO_REVISED_FY26
Query: 
- FY26_annual_mission_instrument_by_month
- FY26_annual_mission_instrument_user
- FY26_annual_mission_instrument_by_domain
- FY26_annual_mission_instrument_by_level</t>
  </si>
  <si>
    <t>NRT
Archive &amp;
Distribution</t>
  </si>
  <si>
    <t>Average archive growth for the Near Real-time (NRT) products is calculated by dividing the total NRT volume generated by all LANCE providers by 365 (days). Total archive volume represents two weeks worth of production volume of the NRT products (note that all NRT products are kept only for 2 weeks ). For distribution, both monthly and yearly metrics are presented in this report. In addition to monthly distribution volume and file counts, the yearly totals for unique products, files distributed, distribution volume and users are presented in this report. The AIRS metrics include those for AIRS and AMSU-A.
Query:  
- FY26_annual_NRT_Distribution_by_month, FY26_annual_NRT_distinct_Products, FY26_annual_NRT_Distribution_by_Level
- FY26_annual_registered_NRT_Users, - FY26_annual_registered_NRT_Users_by_Month (used in DAAC profile)
- FY26_annual_NRT_distribution_unregistered_users, FY26_annual_NRT_distribution_unregistered_users_by_domain, 
  FY26_annual_NRT_distribution_unregistered_users_by_country, FY26_annual_NRT_distribution_unregistered_users_by_product
- FY26_annual_NRT_Archive</t>
  </si>
  <si>
    <t>Data Users</t>
  </si>
  <si>
    <t>Data Users presents the number of Public users who received data products. Repeat users are those users who received data more than once in the FY. Data users are presented by DAAC and by domain (the affiliation of the user based on IP address and country). For repeat users, an intermediate Oracle table was used. Users for NRT were excluded.
Filters:       
Query: 
- FY26_annual_distribution_by_domain
- FY26_annual_repeat_users_by_domain
- FY26_annual_users_by_datacenter</t>
  </si>
  <si>
    <t>Web Metrics Worksheets</t>
  </si>
  <si>
    <t>The primary source of Web Metrics is EMS using the Google Analytics  as the NetInsight was decommissioned on 1 Oct 2019.</t>
  </si>
  <si>
    <t xml:space="preserve">Web Activity </t>
  </si>
  <si>
    <t>EOSDIS web activity is collected via the EMS Google Analytics tool, collecting selected metrics for each DAAC, or combining the NRT metrics into the LANCE Web Sites profile.</t>
  </si>
  <si>
    <t>Web Activity by DAAC</t>
  </si>
  <si>
    <t xml:space="preserve">In Google Ananlytics, Data Studio was used to generate reports to  get the period (fiscal year) totals; adjust Session Duration filter for sessions of one minute or more.
</t>
  </si>
  <si>
    <t>Web Visitor Character
-ization</t>
    <phoneticPr fontId="0" type="noConversion"/>
  </si>
  <si>
    <t xml:space="preserve">For "Repeat Visitors" adjust the Visitor Duration filter to remove the two lowest session durations.  Export the data to collect the histogram of the number of visitors by number of sessionas; Google Analytics provides the number of sessions groupings. 
</t>
  </si>
  <si>
    <t>Web Activity by Domain</t>
  </si>
  <si>
    <t>Google Analytics do not provide IP host resolution as such this report is not generated.</t>
  </si>
  <si>
    <t>Web Activity by Country</t>
  </si>
  <si>
    <t xml:space="preserve">Used ESDIS All data Studio data nd adjust the Session Duration  for sessions &gt;= 1 minute and sorted by the # of Visitors.  </t>
  </si>
  <si>
    <t>Total Users</t>
  </si>
  <si>
    <t>EMS data users include those who retrieved either science or metadata and include registered NRT users.
Using Google Analytics, per DAAC, run the visitor  report for the FY26 date range.   Adjust the session duration  so that the values represent visitors for sessions of one minute or more. 
Comparing the set of data user host names and web visitor host names was not performed as the IPhost data was not available in Google Analytics. Thereofe no dual user numbers were computed as such the sum the values across all DAACs to get totals number of users. 
For the Total User count, added web Visitors to the data users</t>
  </si>
  <si>
    <t>Trend Worksheets</t>
    <phoneticPr fontId="0" type="noConversion"/>
  </si>
  <si>
    <t>Product and Volume Distribution Trend</t>
  </si>
  <si>
    <t xml:space="preserve">The Product Distribution trend is calculated based on the data available in EMS except for the OB.DAAC data that were obtained from the Ocean Color web site. Historical data for FY96 thru FY99  are not included in this report, but are available as reported totals. Interested users should contact EMS staff for the historical data.
</t>
  </si>
  <si>
    <t>Product Level Trend</t>
  </si>
  <si>
    <t>The Product Level trend for number of data products distributed from 1996 to current fiscal year based on the product level and includes NRT and S-NPP CERES Products.</t>
  </si>
  <si>
    <t>Total Archive Trend</t>
  </si>
  <si>
    <t>The Total Archive Trend is based on data and reports produced during individual fiscal years, rather than on EMS. Reporting since FY2008 depends on the current year's Total Archive Size, which is based on EMS augmented with inputs directly from some of the DAACs.</t>
  </si>
  <si>
    <t>US - Foreign Trend</t>
  </si>
  <si>
    <t>Data distributed to US public users are compared with those distributed to foreign public users. Public users are those who use products obtained from the data providers for scientific or other uses.</t>
  </si>
  <si>
    <t>Public-Science
User Trend</t>
  </si>
  <si>
    <t xml:space="preserve">Public-Science User Trend metrics show the numbers of distinct users for all user types for  FY2007 -  FY2026.
Query name: FY26_annual_users_by_usertype
</t>
  </si>
  <si>
    <t>Web Trend</t>
  </si>
  <si>
    <t>Web Trend metrics are determined in the same manner as the Web Activity by DAAC worksheet above, performed for  FY2007 -  FY2025. Insufficient web activity metrics exists for years before FY2007.</t>
  </si>
  <si>
    <t>Data Avaliability</t>
  </si>
  <si>
    <t>Data Availability for FY 2025 is the summary of the daily ingest, archive, and distribution received by the EMS and this data was used in generating FY 2020 reports.</t>
  </si>
  <si>
    <t>DAAC Profile File:</t>
  </si>
  <si>
    <t>The DAACs are profiled in six charts:</t>
  </si>
  <si>
    <t>1. Summary for FY 2025</t>
  </si>
  <si>
    <t xml:space="preserve">     a. A summary of the FY26 key metrics per DAAC compared to the EOSDIS Total</t>
  </si>
  <si>
    <t>2. Distribution and User Trends (Oct 2018 - Sep 2022)</t>
  </si>
  <si>
    <t xml:space="preserve">     a. A dashboard charts displaying distribution trends and user behavior for each DAAC over the FY.</t>
  </si>
  <si>
    <t>3. (DAAC) Multi-Year Total Archive Volume Trend</t>
  </si>
  <si>
    <t xml:space="preserve">     a. A plot of the total archive at the DAAC since 2008</t>
  </si>
  <si>
    <t>4. (DAAC)  Multi-Year Product Distribution Trend</t>
  </si>
  <si>
    <t xml:space="preserve">    a. A plot of the DAAC product distribution since 2008.</t>
  </si>
  <si>
    <t>5. (DAAC)  Multi-Year Trend for Web Accesses</t>
  </si>
  <si>
    <t xml:space="preserve">    a. A plot of the web accesses (visits, views, and visitors) since 2007.</t>
  </si>
  <si>
    <t>6. (DAAC)  Yearly Percentage of Web Users  Downloading Data</t>
  </si>
  <si>
    <t xml:space="preserve">    a. A plot of the percentage of web users that download data from the DAAC since 2008.</t>
  </si>
  <si>
    <t>General Observations</t>
  </si>
  <si>
    <t>A summary of Earthdata cloud archive and distribution includes selected DAACs (ASF, GESDISC, GHRC, LPDAAC, NSIDC, PO.DAAC, and ORNL) that have been migrated to the cloud during FY 2021-FY 2026 except ASF whose cloud metrics have been included in earliier annual reports.</t>
  </si>
  <si>
    <t>EOSDIS Summary</t>
  </si>
  <si>
    <t xml:space="preserve"> (Oct. 1, 2025 to Sept. 30, 2026)</t>
  </si>
  <si>
    <t>Unique Data Sets</t>
  </si>
  <si>
    <t>Distinct Users of EOSDIS Data and Services (Google Analytics)</t>
  </si>
  <si>
    <t>14.1 M</t>
  </si>
  <si>
    <t>Web Site Sessions (Google Analytics)</t>
  </si>
  <si>
    <t>19.4  M</t>
  </si>
  <si>
    <t>Average Archive Growth</t>
  </si>
  <si>
    <t>174 TB/day</t>
  </si>
  <si>
    <t>Total Archive Volume Including in Cloud</t>
  </si>
  <si>
    <t>225.7 PB</t>
  </si>
  <si>
    <t>Total Archive Volume in Cloud Only</t>
  </si>
  <si>
    <t>152.1 PB</t>
  </si>
  <si>
    <t>Total Archive Volume - Duplicate (Cloud and On-prem)</t>
  </si>
  <si>
    <t>32.3 PB</t>
  </si>
  <si>
    <t>End User Distribution Products including from Cloud</t>
  </si>
  <si>
    <t>16,096.3  M</t>
  </si>
  <si>
    <t>End User Distribution Products from Cloud only</t>
  </si>
  <si>
    <t>13,458.6 M</t>
  </si>
  <si>
    <t>End User Average Distribution Volume</t>
  </si>
  <si>
    <t>1443.5 TB/day</t>
  </si>
  <si>
    <t>Total Number of Files Archived Including in Cloud</t>
  </si>
  <si>
    <t>5.8 B</t>
  </si>
  <si>
    <r>
      <t>Average Archive Growth Including in Cloud:</t>
    </r>
    <r>
      <rPr>
        <b/>
        <sz val="12"/>
        <color theme="1"/>
        <rFont val="Aptos Narrow"/>
        <family val="2"/>
        <scheme val="minor"/>
      </rPr>
      <t xml:space="preserve"> </t>
    </r>
    <r>
      <rPr>
        <sz val="12"/>
        <color theme="1"/>
        <rFont val="Aptos Narrow"/>
        <family val="2"/>
        <scheme val="minor"/>
      </rPr>
      <t xml:space="preserve"> Sum across reporting DAACs of the data volume added to the individual archives on-prem and in the cloud divided by the days in the year (does not include NRT products)
</t>
    </r>
    <r>
      <rPr>
        <b/>
        <sz val="12"/>
        <color theme="1"/>
        <rFont val="Aptos Narrow"/>
        <family val="2"/>
        <scheme val="minor"/>
      </rPr>
      <t xml:space="preserve">Total Archive Volume Including in Cloud: </t>
    </r>
    <r>
      <rPr>
        <sz val="12"/>
        <color theme="1"/>
        <rFont val="Aptos Narrow"/>
        <family val="2"/>
        <scheme val="minor"/>
      </rPr>
      <t xml:space="preserve">Sum across reporting DAACs of the data volumes in the archive on-prem and in the cloud as of end of the fiscal year (does not include NRT products)
</t>
    </r>
    <r>
      <rPr>
        <b/>
        <sz val="10"/>
        <rFont val="Arial"/>
        <family val="2"/>
      </rPr>
      <t xml:space="preserve">Total Archive Volume in Cloud only: </t>
    </r>
    <r>
      <rPr>
        <sz val="12"/>
        <color theme="1"/>
        <rFont val="Aptos Narrow"/>
        <family val="2"/>
        <scheme val="minor"/>
      </rPr>
      <t>Sum across reporting DAACs of the data volumes in the cloud archive only as of end of the fiscal year (does not include NRT products)</t>
    </r>
  </si>
  <si>
    <r>
      <t>End User Distribution Products Including from Cloud:</t>
    </r>
    <r>
      <rPr>
        <sz val="12"/>
        <color theme="1"/>
        <rFont val="Aptos Narrow"/>
        <family val="2"/>
        <scheme val="minor"/>
      </rPr>
      <t xml:space="preserve"> Total number of products distributed from all reporting DAACs and LANCE data providers including from Cloud
</t>
    </r>
    <r>
      <rPr>
        <b/>
        <sz val="12"/>
        <color theme="1"/>
        <rFont val="Aptos Narrow"/>
        <family val="2"/>
        <scheme val="minor"/>
      </rPr>
      <t xml:space="preserve">End User Distribution Products from Cloud Only: </t>
    </r>
    <r>
      <rPr>
        <sz val="12"/>
        <color theme="1"/>
        <rFont val="Aptos Narrow"/>
        <family val="2"/>
        <scheme val="minor"/>
      </rPr>
      <t xml:space="preserve">Total number of products distributed from all reporting DAACs from Cloud only
</t>
    </r>
    <r>
      <rPr>
        <b/>
        <sz val="10"/>
        <rFont val="Arial"/>
        <family val="2"/>
      </rPr>
      <t>End User Average Distribution Volume:</t>
    </r>
    <r>
      <rPr>
        <sz val="12"/>
        <color theme="1"/>
        <rFont val="Aptos Narrow"/>
        <family val="2"/>
        <scheme val="minor"/>
      </rPr>
      <t xml:space="preserve">  Sum across reporting DAACs and LANCE data providers of the data volume distributed for the fiscal year divided by the days in the year</t>
    </r>
  </si>
  <si>
    <t xml:space="preserve">LANCE FY2026 Metrics </t>
  </si>
  <si>
    <t>Unique Data Sets</t>
    <phoneticPr fontId="0" type="noConversion"/>
  </si>
  <si>
    <t>Distinct Registered LANCE Users</t>
  </si>
  <si>
    <t>Distinct Unregistered LANCE Users</t>
  </si>
  <si>
    <t>10.2  M</t>
  </si>
  <si>
    <t>Average Production Growth</t>
  </si>
  <si>
    <t>10.67 TB/day</t>
  </si>
  <si>
    <t>Total Production Volume</t>
  </si>
  <si>
    <t>3.80 PB</t>
  </si>
  <si>
    <t>End User Distribution Products</t>
  </si>
  <si>
    <t>317.86 M</t>
  </si>
  <si>
    <t>End User Average Distribution Volume</t>
    <phoneticPr fontId="0" type="noConversion"/>
  </si>
  <si>
    <t>12.41 TB/day</t>
  </si>
  <si>
    <r>
      <t>Unique Data Sets:</t>
    </r>
    <r>
      <rPr>
        <sz val="12"/>
        <color theme="1"/>
        <rFont val="Aptos Narrow"/>
        <family val="2"/>
        <scheme val="minor"/>
      </rPr>
      <t xml:space="preserve"> Total number of unique data sets distributed in the fiscal year
</t>
    </r>
    <r>
      <rPr>
        <b/>
        <sz val="10"/>
        <rFont val="Arial"/>
        <family val="2"/>
      </rPr>
      <t>Distinct Registered LANCE Users</t>
    </r>
    <r>
      <rPr>
        <sz val="12"/>
        <color theme="1"/>
        <rFont val="Aptos Narrow"/>
        <family val="2"/>
        <scheme val="minor"/>
      </rPr>
      <t xml:space="preserve">: Total number of unique LANCE users who registered and retrieved NRT products from all LANCE data providers, excluding the unregistered users who downloaded imagery products from the MODIS Rapid Response System
</t>
    </r>
    <r>
      <rPr>
        <b/>
        <sz val="10"/>
        <rFont val="Arial"/>
        <family val="2"/>
      </rPr>
      <t>Distinct Unregistered LANCE Users</t>
    </r>
    <r>
      <rPr>
        <sz val="12"/>
        <color theme="1"/>
        <rFont val="Aptos Narrow"/>
        <family val="2"/>
        <scheme val="minor"/>
      </rPr>
      <t xml:space="preserve">: Total number of unique IP Addresses/Emails that retrieved browse imagery products from LANCE data providers, such as Rapid Response Browse Images and excludes the LANCE registered users.
</t>
    </r>
    <r>
      <rPr>
        <b/>
        <sz val="10"/>
        <rFont val="Arial"/>
        <family val="2"/>
      </rPr>
      <t>Web Site Visits:</t>
    </r>
    <r>
      <rPr>
        <sz val="12"/>
        <color theme="1"/>
        <rFont val="Aptos Narrow"/>
        <family val="2"/>
        <scheme val="minor"/>
      </rPr>
      <t xml:space="preserve"> Sum of web visits for LANCE data providers where a visit represents a user session not broken by more than 30 minutes and a duration of at least one minute
</t>
    </r>
    <r>
      <rPr>
        <b/>
        <sz val="10"/>
        <rFont val="Arial"/>
        <family val="2"/>
      </rPr>
      <t>Average Production Growth:</t>
    </r>
    <r>
      <rPr>
        <sz val="12"/>
        <color theme="1"/>
        <rFont val="Aptos Narrow"/>
        <family val="2"/>
        <scheme val="minor"/>
      </rPr>
      <t xml:space="preserve">  Sum of the NRT data volume generated by all LANCE providers divided by the days in the year, including all processing streams (NRT, NRT2, NRT3, NRT4)
</t>
    </r>
    <r>
      <rPr>
        <b/>
        <sz val="10"/>
        <rFont val="Arial"/>
        <family val="2"/>
      </rPr>
      <t>Total Production Volume:</t>
    </r>
    <r>
      <rPr>
        <sz val="12"/>
        <color theme="1"/>
        <rFont val="Aptos Narrow"/>
        <family val="2"/>
        <scheme val="minor"/>
      </rPr>
      <t xml:space="preserve"> One year of production volume of the NRT/NRT2 data products.
</t>
    </r>
    <r>
      <rPr>
        <b/>
        <sz val="10"/>
        <rFont val="Arial"/>
        <family val="2"/>
      </rPr>
      <t>End User Distribution Products:</t>
    </r>
    <r>
      <rPr>
        <sz val="12"/>
        <color theme="1"/>
        <rFont val="Aptos Narrow"/>
        <family val="2"/>
        <scheme val="minor"/>
      </rPr>
      <t xml:space="preserve"> Total number of products distributed from all reporting LANCE data providers
</t>
    </r>
    <r>
      <rPr>
        <b/>
        <sz val="10"/>
        <rFont val="Arial"/>
        <family val="2"/>
      </rPr>
      <t>End User Average Distribution Volume:</t>
    </r>
    <r>
      <rPr>
        <sz val="12"/>
        <color theme="1"/>
        <rFont val="Aptos Narrow"/>
        <family val="2"/>
        <scheme val="minor"/>
      </rPr>
      <t xml:space="preserve">  Sum across reporting LANCE data providers of the data volume distributed for the fiscal year divided by the days in the year</t>
    </r>
  </si>
  <si>
    <t>Stage 3</t>
  </si>
  <si>
    <t>DAAC</t>
  </si>
  <si>
    <t>Volume (TBs)</t>
  </si>
  <si>
    <t>Files (Millions)</t>
  </si>
  <si>
    <t>ASDC</t>
  </si>
  <si>
    <t>ASF DAAC</t>
  </si>
  <si>
    <t>CDDIS</t>
  </si>
  <si>
    <t>CSDA</t>
  </si>
  <si>
    <t>GESDISC</t>
  </si>
  <si>
    <t>GHRC DAAC</t>
  </si>
  <si>
    <t>LAADS DAAC</t>
  </si>
  <si>
    <t>LP DAAC</t>
  </si>
  <si>
    <t>NSIDC DAAC</t>
  </si>
  <si>
    <t>OB.DAAC</t>
  </si>
  <si>
    <t>ORNL DAAC</t>
  </si>
  <si>
    <t>PO.DAAC</t>
  </si>
  <si>
    <t>Total</t>
  </si>
  <si>
    <t>Daily Average</t>
  </si>
  <si>
    <t>Stage 2</t>
  </si>
  <si>
    <t>Notes</t>
  </si>
  <si>
    <t>GBs</t>
  </si>
  <si>
    <t>Files</t>
  </si>
  <si>
    <t>complete</t>
  </si>
  <si>
    <t>Stage 1 (EMS and DAAC Corrected)</t>
  </si>
  <si>
    <t>(include ancillary data)</t>
  </si>
  <si>
    <t>Stage 1 (EMS)</t>
  </si>
  <si>
    <t>Data Provider</t>
  </si>
  <si>
    <t>Date</t>
  </si>
  <si>
    <t>ASDCCLOUD</t>
  </si>
  <si>
    <t>10/01/2025 to 09/30/2026</t>
  </si>
  <si>
    <t>ASF</t>
  </si>
  <si>
    <t>ASFCLOUD</t>
  </si>
  <si>
    <t>GESDISCCLOUD</t>
  </si>
  <si>
    <t>GHRCCLOUD</t>
  </si>
  <si>
    <t>LAADS</t>
  </si>
  <si>
    <t>LAADSCLOUD</t>
  </si>
  <si>
    <t>LPDAAC</t>
  </si>
  <si>
    <t>LPDAACCLOUD</t>
  </si>
  <si>
    <t>MODAPS</t>
  </si>
  <si>
    <t>NSIDC</t>
  </si>
  <si>
    <t>NSIDCCLOUD</t>
  </si>
  <si>
    <t>OBDAACCLOUD</t>
  </si>
  <si>
    <t>NSIDCNRT</t>
  </si>
  <si>
    <t>ORNLCLOUD</t>
  </si>
  <si>
    <t>PODAACCLOUD</t>
  </si>
  <si>
    <t>Volume  (TBs)</t>
  </si>
  <si>
    <t>SEDAC</t>
  </si>
  <si>
    <t xml:space="preserve"> </t>
  </si>
  <si>
    <t>Stage 1(EMS and DAAC Corrected)</t>
  </si>
  <si>
    <t>(includes ancillary data)</t>
  </si>
  <si>
    <t>(includes data deleted from archive)</t>
  </si>
  <si>
    <t>Stage 1(EMS )</t>
  </si>
  <si>
    <t>LARCATLAS</t>
  </si>
  <si>
    <t>ORNL</t>
  </si>
  <si>
    <t>Notes:</t>
  </si>
  <si>
    <t>Total Archive (PBs)</t>
  </si>
  <si>
    <t>include ANGe</t>
  </si>
  <si>
    <t>GHRC</t>
  </si>
  <si>
    <t>PODAAC</t>
  </si>
  <si>
    <t>(excludes data deleted from archive)</t>
  </si>
  <si>
    <t>As of 09/30/2026</t>
  </si>
  <si>
    <t>LARCANGE</t>
  </si>
  <si>
    <t>LARCECS</t>
  </si>
  <si>
    <t>OBDAAC</t>
  </si>
  <si>
    <t>NSIDCV0</t>
  </si>
  <si>
    <t>Cloud Only</t>
  </si>
  <si>
    <t>PODAACDS</t>
  </si>
  <si>
    <t>Products Distributed by DAAC</t>
  </si>
  <si>
    <t>Distribution by DAAC</t>
  </si>
  <si>
    <t>Products (Millions)</t>
    <phoneticPr fontId="0" type="noConversion"/>
  </si>
  <si>
    <t>Total Volume (TBs)</t>
  </si>
  <si>
    <t>Products By Month (Millions)</t>
  </si>
  <si>
    <t>2024-10</t>
  </si>
  <si>
    <t>2024-11</t>
  </si>
  <si>
    <t>2024-12</t>
  </si>
  <si>
    <t>Total Products</t>
  </si>
  <si>
    <t>Stage 1</t>
  </si>
  <si>
    <t>Products By Month</t>
  </si>
  <si>
    <t>GESDISCCLOUDGIOVANNI</t>
  </si>
  <si>
    <t>LARCSVC</t>
  </si>
  <si>
    <t>2025-10</t>
  </si>
  <si>
    <t>2025-11</t>
  </si>
  <si>
    <t>2025-12</t>
  </si>
  <si>
    <t>2026-01</t>
  </si>
  <si>
    <t>2026-02</t>
  </si>
  <si>
    <t>2026-03</t>
  </si>
  <si>
    <t>2026-04</t>
  </si>
  <si>
    <t>2026-05</t>
  </si>
  <si>
    <t>2026-06</t>
  </si>
  <si>
    <t>2026-07</t>
  </si>
  <si>
    <t>2026-08</t>
  </si>
  <si>
    <t>2026-09</t>
  </si>
  <si>
    <t>Volume Distributed by DAAC</t>
  </si>
  <si>
    <t>Total Volume Distributed</t>
  </si>
  <si>
    <t>Volume (TBs)           By Month</t>
  </si>
  <si>
    <t>Total GBs</t>
  </si>
  <si>
    <t>Volume (GBs)           By Month</t>
  </si>
  <si>
    <t>TB</t>
  </si>
  <si>
    <t>Products Distributed by Domain</t>
  </si>
  <si>
    <t>Total Products Distributed</t>
  </si>
  <si>
    <t>Total Products (Millions)</t>
  </si>
  <si>
    <t>Total Products Distributed (Millions)</t>
  </si>
  <si>
    <t>Foreign</t>
  </si>
  <si>
    <t>US COM</t>
  </si>
  <si>
    <t xml:space="preserve">US EDU         </t>
  </si>
  <si>
    <t xml:space="preserve">US GOV         </t>
  </si>
  <si>
    <t xml:space="preserve">US ORG         </t>
  </si>
  <si>
    <t>US Other</t>
  </si>
  <si>
    <t>Unknown</t>
  </si>
  <si>
    <t xml:space="preserve">Total Products Distributed </t>
  </si>
  <si>
    <t>FOREIGN</t>
  </si>
  <si>
    <t>US EDU</t>
  </si>
  <si>
    <t>US GOV</t>
  </si>
  <si>
    <t>US ORG</t>
  </si>
  <si>
    <t>US OTHER</t>
  </si>
  <si>
    <t>UNKNOWN</t>
  </si>
  <si>
    <t>Grand Total</t>
  </si>
  <si>
    <t>Volume Distributed by Domain</t>
  </si>
  <si>
    <t>Total Volume Distributed (TB)</t>
  </si>
  <si>
    <t>Total Volume</t>
  </si>
  <si>
    <t>Total Volume Distributed (GB)</t>
  </si>
  <si>
    <t>Products Distributed by Level</t>
  </si>
  <si>
    <t>Total Products Distributed (millions)</t>
  </si>
  <si>
    <t>Level 0</t>
  </si>
  <si>
    <t>Level 1</t>
  </si>
  <si>
    <t>Level 2</t>
  </si>
  <si>
    <t>Level 3</t>
  </si>
  <si>
    <t>Level 4</t>
  </si>
  <si>
    <r>
      <t>Others</t>
    </r>
    <r>
      <rPr>
        <b/>
        <vertAlign val="superscript"/>
        <sz val="12"/>
        <rFont val="Arial"/>
        <family val="2"/>
      </rPr>
      <t>1</t>
    </r>
  </si>
  <si>
    <t>Others1</t>
  </si>
  <si>
    <r>
      <rPr>
        <vertAlign val="superscript"/>
        <sz val="10"/>
        <rFont val="Arial"/>
        <family val="2"/>
      </rPr>
      <t>1</t>
    </r>
    <r>
      <rPr>
        <sz val="12"/>
        <color theme="1"/>
        <rFont val="Aptos Narrow"/>
        <family val="2"/>
        <scheme val="minor"/>
      </rPr>
      <t>These products have not been assigned any product level.</t>
    </r>
  </si>
  <si>
    <t>Volume Distributed by Level</t>
  </si>
  <si>
    <t>Total Volume (GBs)</t>
  </si>
  <si>
    <t>Foreign Country</t>
  </si>
  <si>
    <t># of Users 4</t>
  </si>
  <si>
    <t># of Products (1000s)</t>
  </si>
  <si>
    <t>Vol (TBs)</t>
  </si>
  <si>
    <t>EU 1</t>
  </si>
  <si>
    <t>Canada</t>
  </si>
  <si>
    <t>China 2</t>
  </si>
  <si>
    <t>Japan</t>
  </si>
  <si>
    <t>United Kingdom</t>
  </si>
  <si>
    <t>Other Foreign Countries</t>
  </si>
  <si>
    <t>Unknown 3</t>
  </si>
  <si>
    <t>1. EU includes 26 European Union member countries</t>
  </si>
  <si>
    <t>2. China includes only People's Republic of China and does not include Hong Kong and Macao</t>
  </si>
  <si>
    <t>3. This represents the data users whose countries are unknown</t>
  </si>
  <si>
    <t xml:space="preserve">4. These represent the user counts across all DAACs and may be fewer than the sum of users from individual DAAC due to multi-DAAC users </t>
  </si>
  <si>
    <r>
      <t xml:space="preserve">List of </t>
    </r>
    <r>
      <rPr>
        <b/>
        <sz val="10"/>
        <color theme="1"/>
        <rFont val="Arial"/>
        <family val="2"/>
      </rPr>
      <t>EU countries</t>
    </r>
    <r>
      <rPr>
        <sz val="10"/>
        <color theme="1"/>
        <rFont val="Arial"/>
        <family val="2"/>
      </rPr>
      <t xml:space="preserve"> and territories under EU countries' sovereignty</t>
    </r>
  </si>
  <si>
    <t>Aland Islands</t>
  </si>
  <si>
    <t>Anguilla</t>
  </si>
  <si>
    <t>Aruba</t>
  </si>
  <si>
    <t>Austria</t>
  </si>
  <si>
    <t>Belgium</t>
  </si>
  <si>
    <t>Bermuda</t>
  </si>
  <si>
    <t>British Indian Ocean Territory</t>
  </si>
  <si>
    <t>British Virgin Islands</t>
  </si>
  <si>
    <t>Bulgaria</t>
  </si>
  <si>
    <t>Cayman Islands</t>
  </si>
  <si>
    <t>Croatia</t>
  </si>
  <si>
    <t>Cyprus</t>
  </si>
  <si>
    <t>Czech Republic</t>
  </si>
  <si>
    <t>Denmark</t>
  </si>
  <si>
    <t>Estonia</t>
  </si>
  <si>
    <t>Falkland Islands</t>
  </si>
  <si>
    <t>Faroe Islands</t>
  </si>
  <si>
    <t>Finland</t>
  </si>
  <si>
    <t>France</t>
  </si>
  <si>
    <t>French Guiana</t>
  </si>
  <si>
    <t>French Polynesia</t>
  </si>
  <si>
    <t>Germany</t>
  </si>
  <si>
    <t>Gibraltar</t>
  </si>
  <si>
    <t>Greece</t>
  </si>
  <si>
    <t>Greenland</t>
  </si>
  <si>
    <t>Guadeloupe</t>
  </si>
  <si>
    <t>Hungary</t>
  </si>
  <si>
    <t>Ireland</t>
  </si>
  <si>
    <t>Isle Of Man</t>
  </si>
  <si>
    <t>Italy</t>
  </si>
  <si>
    <t>Jersey</t>
  </si>
  <si>
    <t>Latvia</t>
  </si>
  <si>
    <t>Lithuania</t>
  </si>
  <si>
    <t>Luxembourg</t>
  </si>
  <si>
    <t>Malta</t>
  </si>
  <si>
    <t>Martinique</t>
  </si>
  <si>
    <t>Mayotte</t>
  </si>
  <si>
    <t>Montserrat</t>
  </si>
  <si>
    <t>Netherlands</t>
  </si>
  <si>
    <t>New Caledonia</t>
  </si>
  <si>
    <t>Poland</t>
  </si>
  <si>
    <t>Portugal</t>
  </si>
  <si>
    <t>Reunion</t>
  </si>
  <si>
    <t>Romania</t>
  </si>
  <si>
    <t>Saint Martin</t>
  </si>
  <si>
    <t>Sint Maarten</t>
  </si>
  <si>
    <t>Slovakia</t>
  </si>
  <si>
    <t>Slovenia</t>
  </si>
  <si>
    <t>Spain</t>
  </si>
  <si>
    <t>Sweden</t>
  </si>
  <si>
    <t>Turks And Caicos Islands</t>
  </si>
  <si>
    <t>*** Affiliations of the users who downloaded data from foreign countries are not known.</t>
  </si>
  <si>
    <t>Top 20 Countries by Volume Distributed*</t>
    <phoneticPr fontId="0" type="noConversion"/>
  </si>
  <si>
    <t>Top 20 Countries by Products Distributed**</t>
    <phoneticPr fontId="0" type="noConversion"/>
  </si>
  <si>
    <t>Ranking</t>
  </si>
  <si>
    <t>Country</t>
  </si>
  <si>
    <t>Volume (GBs)</t>
  </si>
  <si>
    <t>Products</t>
  </si>
  <si>
    <t>United States</t>
  </si>
  <si>
    <t>Switzerland</t>
  </si>
  <si>
    <t>China</t>
  </si>
  <si>
    <t>Russia</t>
  </si>
  <si>
    <t>India</t>
  </si>
  <si>
    <t>Korea, South</t>
  </si>
  <si>
    <t>Brazil</t>
  </si>
  <si>
    <t>Australia</t>
  </si>
  <si>
    <t>Kazakhstan</t>
  </si>
  <si>
    <t>Norway</t>
  </si>
  <si>
    <t>Chile</t>
  </si>
  <si>
    <t>Turkey</t>
  </si>
  <si>
    <t>Indonesia</t>
  </si>
  <si>
    <t>Taiwan</t>
  </si>
  <si>
    <t>Sum</t>
  </si>
  <si>
    <t>97.5% of Total Distribution</t>
  </si>
  <si>
    <t>94.3% of Total Distribution</t>
  </si>
  <si>
    <t>96.5% of Total Distribution</t>
  </si>
  <si>
    <t>97.1% of Total Distribution</t>
  </si>
  <si>
    <r>
      <t>Unknown</t>
    </r>
    <r>
      <rPr>
        <vertAlign val="superscript"/>
        <sz val="10"/>
        <rFont val="Arial"/>
        <family val="2"/>
      </rPr>
      <t>***</t>
    </r>
  </si>
  <si>
    <t>Unknown+</t>
  </si>
  <si>
    <r>
      <t>***</t>
    </r>
    <r>
      <rPr>
        <sz val="12"/>
        <color theme="1"/>
        <rFont val="Aptos Narrow"/>
        <family val="2"/>
        <scheme val="minor"/>
      </rPr>
      <t xml:space="preserve">  no country information is given</t>
    </r>
  </si>
  <si>
    <t>*  Some products are inherently larger than other files in size and therefore may skew the results.</t>
  </si>
  <si>
    <t>** When counting # of products, metadata files are not included.</t>
  </si>
  <si>
    <t>Distinct Data Users</t>
  </si>
  <si>
    <t>GES DISC</t>
  </si>
  <si>
    <t>Total Distinct Data Users</t>
  </si>
  <si>
    <t>Summation from Stage 2. There may be users within a data center who  are counted in multiple domains and/or in multiple providers within a data center.</t>
  </si>
  <si>
    <t>The total distinct users by data center are distinct users without any grouping by domain or services. These numbers are distinct within the data center therefore are lower than the total distinct data users in row 9.</t>
  </si>
  <si>
    <t>Distinct Data Users By Domain</t>
  </si>
  <si>
    <t>Repeat Data Users</t>
  </si>
  <si>
    <t>Repeat Data Users By Domain</t>
  </si>
  <si>
    <t>Total Repeat Data Users</t>
  </si>
  <si>
    <t>Top 20 Countries by Number of Users</t>
  </si>
  <si>
    <t>Users</t>
  </si>
  <si>
    <t>Seychelles</t>
  </si>
  <si>
    <t>Saudi Arabia</t>
  </si>
  <si>
    <t>Tunisia</t>
  </si>
  <si>
    <t>Pakistan</t>
  </si>
  <si>
    <t>Vietnam</t>
  </si>
  <si>
    <t>Morocco</t>
  </si>
  <si>
    <t>Bangladesh</t>
  </si>
  <si>
    <t>Iraq</t>
  </si>
  <si>
    <t>Argentina</t>
  </si>
  <si>
    <t>Colombia</t>
  </si>
  <si>
    <t>Mexico</t>
  </si>
  <si>
    <t>Ukraine</t>
  </si>
  <si>
    <t>Singapore</t>
  </si>
  <si>
    <t>Unknown*</t>
  </si>
  <si>
    <t>* These are the users whose countries are unknown</t>
  </si>
  <si>
    <t>FY2026 Number of Data Products Distributed by Country</t>
  </si>
  <si>
    <t>Global Distribution of Number of Data Products for FY2026</t>
  </si>
  <si>
    <t>FY2026 # of Files distirbution (Millions)</t>
  </si>
  <si>
    <t>Rest of World</t>
  </si>
  <si>
    <t>Top Ten Countries other than USA</t>
  </si>
  <si>
    <t>USA</t>
  </si>
  <si>
    <t>These distribution tables provide the amount of data successfully distributed to Public Users during FY 2026 and include LANCE data. These distribution metrics are presented in Products and Volumes and Number of users broken out by selected missions and instruments. NRT data is included.</t>
  </si>
  <si>
    <t>Mission</t>
  </si>
  <si>
    <t># Files (Millions)</t>
  </si>
  <si>
    <t>Volume (TB)</t>
  </si>
  <si>
    <t># Users</t>
  </si>
  <si>
    <t>Aqua</t>
  </si>
  <si>
    <t>Aquarius</t>
  </si>
  <si>
    <t>Aura</t>
  </si>
  <si>
    <t>GPM</t>
  </si>
  <si>
    <t>Terra</t>
  </si>
  <si>
    <t>Sentinel-1A/1B/1C</t>
  </si>
  <si>
    <t>Sentinel-2A/2B</t>
  </si>
  <si>
    <t>Sentinel-3A/3B</t>
  </si>
  <si>
    <t>Sentinel-5P</t>
  </si>
  <si>
    <t>Sentinel-6/6A</t>
  </si>
  <si>
    <t>Instrument</t>
  </si>
  <si>
    <t>AIRS/AMSU/HSB</t>
  </si>
  <si>
    <t>Files Distributed Excluding Metadata Files (Millions)</t>
  </si>
  <si>
    <t>AMSR-E</t>
  </si>
  <si>
    <t>Products by Month</t>
  </si>
  <si>
    <t>AIRS/Aqua</t>
  </si>
  <si>
    <t xml:space="preserve"> AMSR-E/Aqua</t>
  </si>
  <si>
    <t>CERES/Aqua</t>
  </si>
  <si>
    <t>MODIS/Aqua</t>
  </si>
  <si>
    <t>Other</t>
  </si>
  <si>
    <t>RADIOMETER</t>
  </si>
  <si>
    <t>SCATTEROMETERS</t>
  </si>
  <si>
    <t>HIRDLS/Aura</t>
  </si>
  <si>
    <t>MLS/Aura</t>
  </si>
  <si>
    <t>OMI/Aura</t>
  </si>
  <si>
    <t>TES</t>
  </si>
  <si>
    <t>OTHER</t>
  </si>
  <si>
    <t>ASTER/Terra</t>
  </si>
  <si>
    <t>CERES/Terra</t>
  </si>
  <si>
    <t>MISR/Terra</t>
  </si>
  <si>
    <t>MODIS/Terra</t>
  </si>
  <si>
    <t>MOPITT/Terra</t>
  </si>
  <si>
    <t>CERES</t>
  </si>
  <si>
    <t>MODIS</t>
  </si>
  <si>
    <t>HIRDLS</t>
  </si>
  <si>
    <t>MLS</t>
  </si>
  <si>
    <t>OMI</t>
  </si>
  <si>
    <t>DPR</t>
  </si>
  <si>
    <t>GMI</t>
  </si>
  <si>
    <t>IMERG</t>
  </si>
  <si>
    <t>ASTER</t>
  </si>
  <si>
    <t>Files Distributed Excluding Metadata Files</t>
  </si>
  <si>
    <t xml:space="preserve"> AMSR-E</t>
  </si>
  <si>
    <t>MISR</t>
  </si>
  <si>
    <t>MOPITT</t>
  </si>
  <si>
    <t>SAR</t>
  </si>
  <si>
    <t>MSI</t>
  </si>
  <si>
    <t>OLCI</t>
  </si>
  <si>
    <t>SLSTR</t>
  </si>
  <si>
    <t>TROPOMI</t>
  </si>
  <si>
    <t>AMR</t>
  </si>
  <si>
    <t>DORIS</t>
  </si>
  <si>
    <t>GNSS-RO</t>
  </si>
  <si>
    <t>POSEIDON-4 RADAR ALTIMETER</t>
  </si>
  <si>
    <t>Distribution Volume (TB)</t>
  </si>
  <si>
    <t>Volume by Month</t>
  </si>
  <si>
    <t>Distribution Volume (GB)</t>
  </si>
  <si>
    <t>Number of users</t>
  </si>
  <si>
    <t>Number of Users</t>
  </si>
  <si>
    <t>User By Month</t>
  </si>
  <si>
    <t>Users by Instrument*</t>
  </si>
  <si>
    <t>AIRS</t>
  </si>
  <si>
    <t>SENTINEL-1A/1B/1C</t>
  </si>
  <si>
    <t>SENTINEL-3A/3B</t>
  </si>
  <si>
    <t>SENTINEL-5P</t>
  </si>
  <si>
    <t>SENTINEL-6/6A</t>
  </si>
  <si>
    <t>2024-13</t>
  </si>
  <si>
    <t>2024-14</t>
  </si>
  <si>
    <t>2024-15</t>
  </si>
  <si>
    <t>2024-16</t>
  </si>
  <si>
    <t>2024-17</t>
  </si>
  <si>
    <t>2024-18</t>
  </si>
  <si>
    <t>2024-19</t>
  </si>
  <si>
    <t>2024-20</t>
  </si>
  <si>
    <t>2024-21</t>
  </si>
  <si>
    <t>2024-22</t>
  </si>
  <si>
    <t>* The distinct Users by Instrument* are distinct users for the whole fiscal year and therefore are lower than the sum of monthly users in rows 104 and  195.</t>
  </si>
  <si>
    <t>These distribution tables provide the amount of data successfully distributed to Public Users during FY 2026. These distribution metrics are presented in Products and Volumes and Number of users broken out by selected missions and instruments. NRT data is included.</t>
  </si>
  <si>
    <t>Domain</t>
  </si>
  <si>
    <t># of Files (Millions)</t>
  </si>
  <si>
    <t>Distributed Volume (TB)</t>
  </si>
  <si>
    <t># of Users</t>
  </si>
  <si>
    <t>Products by Domain</t>
  </si>
  <si>
    <t>Volume by Domain</t>
  </si>
  <si>
    <t>User By Domain</t>
  </si>
  <si>
    <t>These distribution tables provide the amount of data successfully distributed to Public Users during FY 2026. These distribution metrics are presented in Products and Volumes and Number of users broken out by selected missions and instruments.  NRT data is included.</t>
  </si>
  <si>
    <t>Product Level</t>
  </si>
  <si>
    <t>Other*</t>
  </si>
  <si>
    <t>* Other: Product level not applpicable or not available</t>
  </si>
  <si>
    <t>Products by Level</t>
  </si>
  <si>
    <t>Volume by Level</t>
  </si>
  <si>
    <t>User By Level</t>
  </si>
  <si>
    <t>SENTINEL-2A/2B</t>
  </si>
  <si>
    <t>Production of the Near-Real Time (NRT) Products during FY2026</t>
  </si>
  <si>
    <t>NRT Provider</t>
  </si>
  <si>
    <t>TEMPO</t>
  </si>
  <si>
    <t>L-SAR</t>
  </si>
  <si>
    <t>ASIPSNRT</t>
  </si>
  <si>
    <t>VIIRS</t>
  </si>
  <si>
    <t>GESDISC NRT/NRT2</t>
  </si>
  <si>
    <r>
      <t>OTHER</t>
    </r>
    <r>
      <rPr>
        <vertAlign val="superscript"/>
        <sz val="12"/>
        <color theme="1"/>
        <rFont val="Cambria"/>
        <family val="1"/>
      </rPr>
      <t>1</t>
    </r>
  </si>
  <si>
    <t>MODAPS NRT3/NRT4</t>
  </si>
  <si>
    <t>MODIS-A</t>
  </si>
  <si>
    <t>MODIS-T</t>
  </si>
  <si>
    <t>ATLAS</t>
  </si>
  <si>
    <t>SMAP L-BAND RADIOMETER</t>
  </si>
  <si>
    <t>HARP2</t>
  </si>
  <si>
    <t>OCI</t>
  </si>
  <si>
    <t>SPEXONE</t>
  </si>
  <si>
    <t>OMI NRT/NRT2</t>
  </si>
  <si>
    <t>OMPS</t>
  </si>
  <si>
    <t>ASCAT</t>
  </si>
  <si>
    <t>AVHRR-2</t>
  </si>
  <si>
    <t>DDMI</t>
  </si>
  <si>
    <t>JASON-CLASS ALTIMETER</t>
  </si>
  <si>
    <t>SEVIRI</t>
  </si>
  <si>
    <t>TB/WK</t>
  </si>
  <si>
    <t>TB/Day</t>
  </si>
  <si>
    <t>PB</t>
  </si>
  <si>
    <r>
      <rPr>
        <vertAlign val="superscript"/>
        <sz val="10"/>
        <rFont val="Arial"/>
        <family val="2"/>
      </rPr>
      <t xml:space="preserve">1 </t>
    </r>
    <r>
      <rPr>
        <sz val="12"/>
        <color theme="1"/>
        <rFont val="Aptos Narrow"/>
        <family val="2"/>
        <scheme val="minor"/>
      </rPr>
      <t>These products do not have any mission or instrument mapping but have been archived, such as ancillary data.</t>
    </r>
  </si>
  <si>
    <t>Near Real-time (NRT) Distribution represents the amount of data successfully distributed to the users of the Land Atmosphere Near Real-time Capability for EOS (LANCE). LANCE provides access to near real-time data (&lt;3 hours from observation) from AIRS/AMSU-A, AMSR2, LIS, MISR, MLS, MODIS, MOPITT, OMI, OMPS, and VIIRS instruments. Distribution metrics are presented  in Products, Volumes and Number of Users.</t>
  </si>
  <si>
    <t>Distribution of the Near-Real Time (NRT) Products during FY2026</t>
  </si>
  <si>
    <t>Month</t>
  </si>
  <si>
    <t># of File Distributed*</t>
  </si>
  <si>
    <t>AIRS/AMSU-A</t>
  </si>
  <si>
    <t>OLI</t>
  </si>
  <si>
    <t>Total for FY26</t>
  </si>
  <si>
    <t>Distribution Volume (GBs)</t>
  </si>
  <si>
    <t># of Products</t>
  </si>
  <si>
    <t># of Files *</t>
  </si>
  <si>
    <t>Vol (GB)</t>
  </si>
  <si>
    <t>Number of Registered Users ***</t>
  </si>
  <si>
    <t>Number of Unregistered
Users **</t>
  </si>
  <si>
    <r>
      <t>OTHER</t>
    </r>
    <r>
      <rPr>
        <b/>
        <vertAlign val="superscript"/>
        <sz val="12"/>
        <color theme="1"/>
        <rFont val="Cambria"/>
        <family val="1"/>
      </rPr>
      <t>1</t>
    </r>
  </si>
  <si>
    <t>*   Metadata are excluded</t>
  </si>
  <si>
    <t>** Represents the number of unique IP hosts/e-mail addresses used to retrieve NRT products, excluding registered users.</t>
  </si>
  <si>
    <t>*** Represents the number of the registerested users who retrieved data for each instrument. It must be noted that sum of these users</t>
  </si>
  <si>
    <t xml:space="preserve">      may be greater than the total number of unique registered users since one user could retrieve data for multiple instruments.</t>
  </si>
  <si>
    <r>
      <rPr>
        <vertAlign val="superscript"/>
        <sz val="10"/>
        <rFont val="Cambria"/>
        <family val="1"/>
      </rPr>
      <t xml:space="preserve">1 </t>
    </r>
    <r>
      <rPr>
        <sz val="12"/>
        <color theme="1"/>
        <rFont val="Cambria"/>
        <family val="1"/>
      </rPr>
      <t>These products do not have any mission or instrument mapping but have been distributed, such as ancillary data.</t>
    </r>
  </si>
  <si>
    <t>VIIRS Instrument inclues VIIRS-SUOMI, VIIRS-NOAA 20, and VIIRS-NOAA 21 data.</t>
  </si>
  <si>
    <t>Level</t>
  </si>
  <si>
    <t>N/A</t>
  </si>
  <si>
    <t>Total for FY2026</t>
  </si>
  <si>
    <t>Distribution Metrics to LANCE Unregistered Users</t>
  </si>
  <si>
    <t>Distribution of the Near-Real Time (NRT) Products to Unregisterd Users during FY2026</t>
  </si>
  <si>
    <t>Number of Unregistered
Users</t>
  </si>
  <si>
    <t>Distribution to Unregistered Users by Domain</t>
  </si>
  <si>
    <r>
      <t>Other</t>
    </r>
    <r>
      <rPr>
        <b/>
        <vertAlign val="superscript"/>
        <sz val="12"/>
        <rFont val="Cambria"/>
        <family val="1"/>
      </rPr>
      <t>1</t>
    </r>
  </si>
  <si>
    <t># of Users Distributed to</t>
  </si>
  <si>
    <t>Top 10 Countries (where NRT Products Distributed to Unregistered Users) by Volume (GB) and File Count</t>
  </si>
  <si>
    <t>Top 10 NRT Products Distributed to Unregistered Users By Volume*</t>
  </si>
  <si>
    <t>Product</t>
    <phoneticPr fontId="0" type="noConversion"/>
  </si>
  <si>
    <t>Description</t>
    <phoneticPr fontId="0" type="noConversion"/>
  </si>
  <si>
    <t>GBs</t>
    <phoneticPr fontId="0" type="noConversion"/>
  </si>
  <si>
    <t>Files **</t>
  </si>
  <si>
    <t>N20V14CSV</t>
  </si>
  <si>
    <t>Level 2 Active Fire - VIIRS CSV file for FIRMS</t>
  </si>
  <si>
    <t>SNPV14CSV</t>
  </si>
  <si>
    <t>MOD00F</t>
  </si>
  <si>
    <t>MODIS/Terra Level 0 Raw Instrument Packets (5 minutes)</t>
  </si>
  <si>
    <t>MYD00F</t>
  </si>
  <si>
    <t>MODIS/Aqua Level 0 Raw Instrument Packets (5 minutes)</t>
  </si>
  <si>
    <t>S5P_L1B_RA_BD4_HIR_NRT</t>
  </si>
  <si>
    <t>Sentinel-5p TROPOMI Near-Real-Time Level 1b Radiance product band 4 (UVIS detector) 1-Orbit 5.5km x 21km</t>
  </si>
  <si>
    <t>S5P_L1B_RA_BD3_HIR_NRT</t>
  </si>
  <si>
    <t>Sentinel-5p TROPOMI Near-Real-Time Level 1b Radiance product band 3 (UVIS detector) 1-Orbit 5.5km x 21km</t>
  </si>
  <si>
    <t>S5P_L1B_RA_BD6_HIR_NRT</t>
  </si>
  <si>
    <t>Sentinel-5p TROPOMI Near-Real-Time Level 1b Radiance product band 6 (UVIS detector) 1-Orbit 5.5km x 21km</t>
  </si>
  <si>
    <t>S5P_L1B_RA_BD5_HIR_NRT</t>
  </si>
  <si>
    <t>Sentinel-5p TROPOMI Near-Real-Time Level 1b Radiance product band 5 (UVIS detector) 1-Orbit 5.5km x 21km</t>
  </si>
  <si>
    <t>S5P_L1B_RA_BD7_HIR_NRT</t>
  </si>
  <si>
    <t>Sentinel-5p TROPOMI Near-Real-Time Level 1b Radiance product band 7 (UVIS detector) 1-Orbit 5.5km x 21km</t>
  </si>
  <si>
    <t>N21V14CSV</t>
  </si>
  <si>
    <t>Top 10 NRT Products Distributed to Unregistered Users By File Count **</t>
  </si>
  <si>
    <t>Product</t>
  </si>
  <si>
    <t>Files**</t>
  </si>
  <si>
    <t>MCD14CSV</t>
  </si>
  <si>
    <t>Level 2 Active Fire - MODIS 1km CSV file for FIRMS</t>
  </si>
  <si>
    <t>MODVOLC</t>
  </si>
  <si>
    <t>MODIS/Terra Volcano Alert 5-Min L2</t>
  </si>
  <si>
    <t>MYDVOLC</t>
  </si>
  <si>
    <t>MODIS/Aqua Volcano Alert 5-Min L2</t>
  </si>
  <si>
    <t>RA_FIRE_M6</t>
  </si>
  <si>
    <t>Regional Active Fire - C6 MODIS NRT</t>
  </si>
  <si>
    <t>N20V14SHP</t>
  </si>
  <si>
    <t>Level 2 Active Fire - VIIRS Shape file for FIRMS</t>
  </si>
  <si>
    <t>MCD14D10GBS</t>
  </si>
  <si>
    <t>Level 2 Archive Fire - C6.1 MODIS GIBS Shapefiles</t>
  </si>
  <si>
    <t>SNPV14SHP</t>
  </si>
  <si>
    <t>* Some products are inherently larger than other files in size and therefore may skew the results.</t>
  </si>
  <si>
    <t>** Excluding metadata</t>
  </si>
  <si>
    <t>FY</t>
  </si>
  <si>
    <t>Submitted</t>
  </si>
  <si>
    <t>Registered</t>
  </si>
  <si>
    <t>Registered: Created by ESDIS and also registered with the Datacite</t>
  </si>
  <si>
    <t>Reserved:   Created by ESDIS but not registered with the Datacite</t>
  </si>
  <si>
    <t>Total DOIs</t>
  </si>
  <si>
    <t>CSDAP</t>
  </si>
  <si>
    <t>ESCO</t>
  </si>
  <si>
    <t>ESPO-AMES</t>
  </si>
  <si>
    <t>LANCE AMSR2</t>
  </si>
  <si>
    <t>LANCE FIRMS</t>
  </si>
  <si>
    <t>LANCE MODAPS</t>
  </si>
  <si>
    <t>LPVS</t>
  </si>
  <si>
    <t>NCCS</t>
  </si>
  <si>
    <t>Ozone PEATE</t>
  </si>
  <si>
    <t>PO&gt;DAAC</t>
  </si>
  <si>
    <t>PPS</t>
  </si>
  <si>
    <t>Pub-Tool</t>
  </si>
  <si>
    <t>VIIRS ATM SIPS</t>
  </si>
  <si>
    <t>NASA Langley Atmospheric Science Data Center DAAC</t>
  </si>
  <si>
    <t>CCDIS</t>
  </si>
  <si>
    <t>NASA Alaska Satellite Facility DAAC</t>
  </si>
  <si>
    <t>NASA Commercial Smallsat Data Acquisition Program</t>
  </si>
  <si>
    <t>ESDIS-SO</t>
  </si>
  <si>
    <t>NASA Crustal Dynamics Data Information System</t>
  </si>
  <si>
    <t>NASA Earth Science Data and Information System Standards Office</t>
  </si>
  <si>
    <t>Earth Science Project Office, NASA Ames Research Center</t>
  </si>
  <si>
    <t>NASA Goddard Earth Sciences Data and Information Services Center</t>
  </si>
  <si>
    <t>NASA Global Hydrometeorology Resource Center DAAC</t>
  </si>
  <si>
    <t>NASA Level 1 and Atmosphere Archive and Distribution System</t>
  </si>
  <si>
    <t>NASA LANCE AMSR2 at the GHRC DAAC</t>
  </si>
  <si>
    <t>LANCE MODIS</t>
  </si>
  <si>
    <t>NASA Land Atmosphere Near real-time Capability for EOS Fire Information for Resource Management System</t>
  </si>
  <si>
    <t>NASA LANCE MODIS at the MODAPS</t>
  </si>
  <si>
    <t>NASA EOSDIS Land Processes DAAC</t>
  </si>
  <si>
    <t>Land Product Validation Subgroup (Working Group on Calibration and Validation, Committee on Earth Observation Satellites)</t>
  </si>
  <si>
    <t>NASA National Snow and Ice Data Center DAAC</t>
  </si>
  <si>
    <t>NASA Ocean Biology DAAC</t>
  </si>
  <si>
    <t>ORNL Distributed Active Archive Center</t>
  </si>
  <si>
    <t>NASA Ozone PEATE</t>
  </si>
  <si>
    <t>NASA Physical Oceanography DAAC</t>
  </si>
  <si>
    <t>NASA Precipitation Processing System</t>
  </si>
  <si>
    <t>NASA Algorithm Publication Tool</t>
  </si>
  <si>
    <t>NASA VIIRS Atmosphere SIPS</t>
  </si>
  <si>
    <t>QDATE</t>
  </si>
  <si>
    <t>DOI_STATUS</t>
  </si>
  <si>
    <t>COUNT(DOI_NAME)</t>
  </si>
  <si>
    <t>Reserved</t>
  </si>
  <si>
    <t>(All)</t>
  </si>
  <si>
    <t>Row Labels</t>
  </si>
  <si>
    <t>Sum of COUNT(DOI_NAME)</t>
  </si>
  <si>
    <t>To minimize the undercount, the final Total Users value includes the total Web Visitors  plus the distinct Data Users .</t>
  </si>
  <si>
    <t>Dates:  Oct 1, 2025 through Sep 30, 2026</t>
  </si>
  <si>
    <t>Distinct Data User</t>
  </si>
  <si>
    <t>Google Analytics Distinct Web Visitor (1 min+)</t>
  </si>
  <si>
    <t xml:space="preserve"> Data Users Only</t>
  </si>
  <si>
    <t>Dual Users
(Data and Web)</t>
  </si>
  <si>
    <t>% of Data Users using the web</t>
  </si>
  <si>
    <t>NA</t>
  </si>
  <si>
    <t>NA= Not Applicable as the users who downloaded data and also visited web can not be determined due to non-availability of IPaddress from GA.</t>
  </si>
  <si>
    <t>Earthdata</t>
  </si>
  <si>
    <t>LANCE- Registered</t>
  </si>
  <si>
    <t xml:space="preserve">Total distinct users of data and services </t>
  </si>
  <si>
    <t>The top 10 products including LANCE data for Oct 1, 2025 through Sep 30, 2026</t>
  </si>
  <si>
    <t>Top 10 Products Distributed By Volume*</t>
    <phoneticPr fontId="0" type="noConversion"/>
  </si>
  <si>
    <t>Description</t>
  </si>
  <si>
    <t>SENTINEL-1A_SLC</t>
  </si>
  <si>
    <t>Sentinel-1A slant-range product</t>
  </si>
  <si>
    <t>SPL3SMP_E</t>
  </si>
  <si>
    <t>SMAP Enhanced L3 Radiometer Global and Polar Grid Daily 9 km EASE-Grid Soil Moisture</t>
  </si>
  <si>
    <t>SPL4SMGP</t>
  </si>
  <si>
    <t>SMAP L4 Global 3-hourly 9 km EASE-Grid Surface and Root Zone Soil Moisture Geophysical Data</t>
  </si>
  <si>
    <t>SENTINEL-1B_SLC</t>
  </si>
  <si>
    <t>Sentinel-1B slant-range product</t>
  </si>
  <si>
    <t>DAYMET_DAILY_V4R1_2129</t>
  </si>
  <si>
    <t>Daymet: Daily Surface Weather Data on a 1-km Grid for North America R1</t>
  </si>
  <si>
    <t>ATL03</t>
  </si>
  <si>
    <t>ATLAS/ICESat-2 L2A Global Geolocated Photon Data</t>
  </si>
  <si>
    <t>HLSS30</t>
  </si>
  <si>
    <t>HLS Sentinel-2 Multi-spectral Instrument Surface Reflectance Daily Global 30m</t>
  </si>
  <si>
    <t>SWOT_L1B_HR_SLC_D</t>
  </si>
  <si>
    <t>SWOT Level 1B High-Rate Single-look Complex Data Product</t>
  </si>
  <si>
    <t>SENTINEL-1A_RAW</t>
  </si>
  <si>
    <t>Sentinel-1A level zero product</t>
  </si>
  <si>
    <t>MOD13Q1</t>
  </si>
  <si>
    <t>MODIS/Terra Vegetation Indices 16-Day L3 Global 250m ISIN Grid</t>
  </si>
  <si>
    <t>Top 10 Products Distributed By File Count **</t>
  </si>
  <si>
    <t>OPERA_L2_RTC-S1_V1</t>
  </si>
  <si>
    <t>OPERA Radiometric Terrain Corrected SAR Backscatter from Sentinel-1 validated product (Version 1)</t>
  </si>
  <si>
    <t>HLSL30</t>
  </si>
  <si>
    <t>HLS Landsat Operational Land Imager Surface Reflectance and TOA Brightness Daily Global 30m</t>
  </si>
  <si>
    <t>GPM_3IMERGHH</t>
  </si>
  <si>
    <t>GPM IMERG Final Precipitation L3 Half Hourly 0.1 degree x 0.1 degree</t>
  </si>
  <si>
    <t>MOD10A1</t>
  </si>
  <si>
    <t>MODIS/Terra Snow Cover Daily L3 Global 500m SIN Grid</t>
  </si>
  <si>
    <t>ECO_L2T_LSTE</t>
  </si>
  <si>
    <t>ECOSTRESS Tiled Land Surface Temperature and Emissivity Instantaneous L2 Global 70 m</t>
  </si>
  <si>
    <t>GNSS_HIGHRATE_D</t>
  </si>
  <si>
    <t>GNSS High-Rate Compact Observation Data</t>
  </si>
  <si>
    <t>ECO_L1CT_RAD</t>
  </si>
  <si>
    <t>ECOSTRESS Tiled Top of Atmosphere Calibrated Radiance Instantaneous L1C Global 70 m</t>
  </si>
  <si>
    <t>OPERA_L3_DSWX-HLS_V1</t>
  </si>
  <si>
    <t>OPERA Dynamic Surface Water Extent from Harmonized Landsat Sentinel-2 product (Version 1)</t>
  </si>
  <si>
    <t>GNSS_HOURLY_D</t>
  </si>
  <si>
    <t>GNSS Hourly Compact Observation Data</t>
  </si>
  <si>
    <t>Volume By FY</t>
  </si>
  <si>
    <t>Total Volume (PBs)</t>
  </si>
  <si>
    <t>Ball size</t>
  </si>
  <si>
    <t>Stage 2 - Selected values</t>
  </si>
  <si>
    <t>Science Data Plan  (B. Krupp)</t>
  </si>
  <si>
    <t>EOSDIS Today</t>
  </si>
  <si>
    <t>Archive Value</t>
  </si>
  <si>
    <t>Total Archive size in Terabytes (TBs)</t>
  </si>
  <si>
    <t>~SDP ECS</t>
  </si>
  <si>
    <t>~SDP V0</t>
  </si>
  <si>
    <t>ECS</t>
  </si>
  <si>
    <t>V0</t>
  </si>
  <si>
    <t>(EMS)</t>
  </si>
  <si>
    <t>Annual Report</t>
  </si>
  <si>
    <t>~ECS
late Sept values *</t>
  </si>
  <si>
    <t>CY99</t>
  </si>
  <si>
    <t>FY00</t>
  </si>
  <si>
    <t>FY01</t>
  </si>
  <si>
    <t>FY02</t>
  </si>
  <si>
    <t>FY03</t>
  </si>
  <si>
    <t>FY04</t>
  </si>
  <si>
    <t>FY05</t>
  </si>
  <si>
    <t xml:space="preserve">does not include MODAPS </t>
  </si>
  <si>
    <t>FY06</t>
  </si>
  <si>
    <t>FY07</t>
  </si>
  <si>
    <t>FY08</t>
  </si>
  <si>
    <t>added LaTIS 650 TB not included in the report</t>
  </si>
  <si>
    <t>FY09</t>
  </si>
  <si>
    <t>FY10</t>
  </si>
  <si>
    <t>FY11</t>
  </si>
  <si>
    <t>FY12</t>
  </si>
  <si>
    <t>FY13</t>
  </si>
  <si>
    <t>FY14</t>
  </si>
  <si>
    <t>FY15</t>
  </si>
  <si>
    <t>FY16</t>
  </si>
  <si>
    <t>FY17</t>
  </si>
  <si>
    <t>FY18</t>
  </si>
  <si>
    <t>FY19</t>
  </si>
  <si>
    <t>FY20</t>
  </si>
  <si>
    <t>FY21</t>
  </si>
  <si>
    <t>FY22</t>
  </si>
  <si>
    <t>FY23</t>
  </si>
  <si>
    <t>FY24</t>
  </si>
  <si>
    <t>FY25</t>
  </si>
  <si>
    <t>FY26</t>
  </si>
  <si>
    <t>*</t>
  </si>
  <si>
    <t>from Raytheon file (FN: Archive_History_01_07.xls) used for archive sizing estimates</t>
  </si>
  <si>
    <t>Stage 1 - Source files</t>
  </si>
  <si>
    <t>Comment</t>
  </si>
  <si>
    <t>Year</t>
  </si>
  <si>
    <t>Value (PB)</t>
  </si>
  <si>
    <t>Source File (s)</t>
  </si>
  <si>
    <t>Science Data Plan plus ECS Archive History</t>
  </si>
  <si>
    <t>FY2000</t>
  </si>
  <si>
    <t>SDP_EMS_Comparison.xlsx +
Archive_History_01_07.xlsx</t>
  </si>
  <si>
    <t>FY2001</t>
  </si>
  <si>
    <t>Science Data Plan plus ECS Archive History plus projection with EMS FY02 data</t>
  </si>
  <si>
    <t>FY2002</t>
  </si>
  <si>
    <t>Science Data Plan plus ECS Archive History plus projection with EMS FY03 data</t>
  </si>
  <si>
    <t>FY2003</t>
  </si>
  <si>
    <t>EMD Project Monthly Report (111-EMD-012), Volume 2: Technical Briefing, October 2004, DAAC Throughput Summary &amp; SPSO 09/15 baseline updated with EDGRS reports to 09/30/04</t>
  </si>
  <si>
    <t>FY2004</t>
  </si>
  <si>
    <t>EOSDIS_Today_02162005.xls</t>
  </si>
  <si>
    <t>Total Archive Volume at End of FY05 -- EDGRS Ad Hoc Query + Cordner_Kickoff_Presentation.ppt [Current Volume in LATIS Archive: 588 TB (30.6 million files)]</t>
  </si>
  <si>
    <t>FY2005</t>
  </si>
  <si>
    <t>EOSDIS_Today_ 02282006_obj.ppt</t>
  </si>
  <si>
    <t>EDGRS Report: Archive/Summary/Exclude Deleted Records/ECS Only/thru Sep 30 2006 [3,947,774,285 MBs] compare EMD 09/22/06 report of 3861.29 TB as of 09/22/2006  &amp;
EDGRS Report: Archive/Summary/Exclude Deleted Records/Non-ECS Only/thru Sep 30 2006 less GHRC plus LaTIS [334,795,375 MBs - 2,343,400 MB + 650 TB]</t>
  </si>
  <si>
    <t>FY2006</t>
  </si>
  <si>
    <t>EOSDIS_Today_04092007.xls</t>
  </si>
  <si>
    <t xml:space="preserve">From HDC file: Monthly_Charts_Sep07_HQ.xls used for NASA HQ FPD monthly </t>
  </si>
  <si>
    <t>FY2007</t>
  </si>
  <si>
    <t>EOSDIS_Today_11062007.xls</t>
  </si>
  <si>
    <t>EOSDIS Annual Report for FY08 plus LaTIS update</t>
  </si>
  <si>
    <t>FY2008</t>
  </si>
  <si>
    <t>FY08AnnualReport.xlsx</t>
  </si>
  <si>
    <t xml:space="preserve">EOSDIS Annual Report for FY08 </t>
  </si>
  <si>
    <t>FY2009</t>
  </si>
  <si>
    <t>FY09AnnualReport.xlsx</t>
  </si>
  <si>
    <t>EOSDIS Annual Report for FY10</t>
  </si>
  <si>
    <t>FY2010</t>
  </si>
  <si>
    <t>FY10AnnualReport.xlsx</t>
  </si>
  <si>
    <t>EOSDIS Annual Report for FY11</t>
  </si>
  <si>
    <t>FY2011</t>
  </si>
  <si>
    <t>FY11AnnualReport_0.xlsx</t>
  </si>
  <si>
    <t>EOSDIS Annual Report for FY12</t>
  </si>
  <si>
    <t>FY2012</t>
  </si>
  <si>
    <t>FY12AnnualReport_V6.xlsx</t>
  </si>
  <si>
    <t>EOSDIS Annual Report for FY13</t>
  </si>
  <si>
    <t>FY2013</t>
  </si>
  <si>
    <t>FY13AnnualReport_V4.xlsx</t>
  </si>
  <si>
    <t>EOSDIS Annual Report for FY14: ASF deleted over 10 million files and 2 PB of data in FY14 as part of their consolidation and transition of the data to new media.</t>
  </si>
  <si>
    <t>FY2014</t>
  </si>
  <si>
    <t>FY14AnnualReport_V1.xlsx</t>
  </si>
  <si>
    <t>EOSDIS Annual Report for FY15:  MODAPS reprocessed MODIS Terra and Aqua data for collection 6 as such high volume in archive at MODAPS, LPDAAC, and NSIDC.</t>
  </si>
  <si>
    <t>FY2015</t>
  </si>
  <si>
    <t>FY15AnnualReport_V1.xlsx</t>
  </si>
  <si>
    <t>EOSDIS Annual Report for FY16</t>
  </si>
  <si>
    <t>FY2016</t>
  </si>
  <si>
    <t>FY16AnnualReport_V1.xlsx</t>
  </si>
  <si>
    <t>EOSDIS Annual Report for FY17</t>
  </si>
  <si>
    <t>FY2017</t>
  </si>
  <si>
    <t>FY17AnnualReport_V1.xlsx</t>
  </si>
  <si>
    <t>EOSDIS Annual Report for FY18</t>
  </si>
  <si>
    <t>FY2018</t>
  </si>
  <si>
    <t>FY18AnnualReport_V1.xlsx</t>
  </si>
  <si>
    <t>EOSDIS Annual Report for FY19</t>
  </si>
  <si>
    <t>FY2019</t>
  </si>
  <si>
    <t>FY19AnnualReport_V1.xlsx</t>
  </si>
  <si>
    <t>EOSDIS Annual Report for FY20</t>
  </si>
  <si>
    <t>FY2020</t>
  </si>
  <si>
    <t>FY21AnnualReport_V1.xlsx</t>
  </si>
  <si>
    <t>EOSDIS Annual Report for FY21</t>
  </si>
  <si>
    <t>FY2021</t>
  </si>
  <si>
    <t>FY22AnnualReport_V1.xlsx</t>
  </si>
  <si>
    <t>FY2022</t>
  </si>
  <si>
    <t>FY23AnnualReport_V1.xlsx</t>
  </si>
  <si>
    <t>FY2023</t>
  </si>
  <si>
    <t>FY2024</t>
  </si>
  <si>
    <t>FY2025</t>
  </si>
  <si>
    <t>Products Distributed By FY (Millions)</t>
  </si>
  <si>
    <t xml:space="preserve">Products </t>
  </si>
  <si>
    <t>LANCE Products</t>
  </si>
  <si>
    <t>Products Distributed (Millions)</t>
    <phoneticPr fontId="0" type="noConversion"/>
  </si>
  <si>
    <t xml:space="preserve">OB.DAAC </t>
  </si>
  <si>
    <t>LANCE</t>
  </si>
  <si>
    <t xml:space="preserve">** In FY 23 CDDIS number of files shows significant increase due to the change in the approach of how the number of files were computed for the CDDIS only.  Prior to FY23, number of files distributed by CDDIS were normalized but FY 23 and onwards no normlaization has been applied . </t>
  </si>
  <si>
    <t>Volume By FY (TBs)</t>
  </si>
  <si>
    <t>LANCE Volume</t>
  </si>
  <si>
    <t>Volume Distributed (TBs)</t>
    <phoneticPr fontId="0" type="noConversion"/>
  </si>
  <si>
    <t>Total Products (TBs)</t>
  </si>
  <si>
    <t>Product levels ranging from Level 0 to Level 4. Level 0 data products are raw  instrument data at full instrument resolution.</t>
  </si>
  <si>
    <t>At higher levels i.e.1,2,3, raw instrument data is converted into more usable parameters and formats that are of interest to the Earth science community.</t>
  </si>
  <si>
    <t xml:space="preserve">At Level 4, parameters are further refined through the use of models. </t>
  </si>
  <si>
    <t xml:space="preserve">These product levels of data are identical to those defined by the EOSDIS Data Panel and are consistent with the Committee on Data Management, Archiving, and Computing (CODMAC) definitions. </t>
  </si>
  <si>
    <t>Not all EOSDIS data are processed into levels except EOS instrument data.</t>
  </si>
  <si>
    <t>Reference: http://observer.gsfc.nasa.gov/sec3/ProductLevels.html</t>
  </si>
  <si>
    <t xml:space="preserve">
Various levels within a product level where grouped into one level, e.g., Levels 1, IA, IB were grouped to Level 1, Level 2, 2G, 2A where grouped to Level 2.</t>
  </si>
  <si>
    <t>Files Distributed in million</t>
  </si>
  <si>
    <t>Fiscal Year</t>
  </si>
  <si>
    <r>
      <t>Other</t>
    </r>
    <r>
      <rPr>
        <vertAlign val="superscript"/>
        <sz val="10"/>
        <rFont val="Arial"/>
        <family val="2"/>
      </rPr>
      <t>1</t>
    </r>
  </si>
  <si>
    <t>stage2 Files Distributed in million</t>
  </si>
  <si>
    <t>Distribution of Products in Millions</t>
  </si>
  <si>
    <r>
      <t>Other</t>
    </r>
    <r>
      <rPr>
        <b/>
        <vertAlign val="superscript"/>
        <sz val="12"/>
        <rFont val="Arial"/>
        <family val="2"/>
      </rPr>
      <t>1</t>
    </r>
  </si>
  <si>
    <t xml:space="preserve">** In FY 23 Level 1 number of files shows significant increase and this is due to the change in the approach of how the number of files were computed for the CDDIS only.  Prior to FY23, number of files distributed by CDDIS were normalized but FY 23 and onwards no normlaization has been applied . </t>
  </si>
  <si>
    <t>FY25 has significant increase in level 3 distribution and it is primarly due to HLS products distributed by LPDAAC from cloud.</t>
  </si>
  <si>
    <t>stage1 Files Distributed</t>
  </si>
  <si>
    <t>Files</t>
    <phoneticPr fontId="0" type="noConversion"/>
  </si>
  <si>
    <t>MODIS/Terra Level 3 16-Day Vegetation Indices - 250m</t>
  </si>
  <si>
    <t>MOD021KM</t>
  </si>
  <si>
    <t>MODIS/Terra Calibrated Radiances 5-Min L1B Swath 1km</t>
  </si>
  <si>
    <t>MOD02QKM</t>
  </si>
  <si>
    <t>MODIS/Terra Calibrated Radiances 5-Min L1B Swath 250m</t>
  </si>
  <si>
    <t>MOD09GQK</t>
  </si>
  <si>
    <t>MODIS/Terra Surface Reflectance Daily L2G Global 250m SIN Grid</t>
  </si>
  <si>
    <t>MOD09A1</t>
  </si>
  <si>
    <t>MODIS/Terra Surface Reflectance 8-Day L3 Global 500m SIN Grid</t>
  </si>
  <si>
    <t>MYD02QKM</t>
  </si>
  <si>
    <t>MYD021KM</t>
  </si>
  <si>
    <t>MODIS/Aqua Calibrated Radiances 5-Min L1B Swath 1km</t>
  </si>
  <si>
    <t>MYD03</t>
  </si>
  <si>
    <t>MODIS/Terra  L1A Geolocation = 1 km</t>
  </si>
  <si>
    <t>GSFCFTP/TRMM</t>
  </si>
  <si>
    <t>TRMM Data</t>
    <phoneticPr fontId="0" type="noConversion"/>
  </si>
  <si>
    <t>MOD09GHK</t>
  </si>
  <si>
    <t>MODIS/Terra Surface Reflectance Daily L2G Global 500m SIN Grid</t>
    <phoneticPr fontId="0" type="noConversion"/>
  </si>
  <si>
    <t>FY2008 Top 10 Products Distributed By Volume*</t>
    <phoneticPr fontId="0" type="noConversion"/>
  </si>
  <si>
    <t>AIRIBRAD</t>
  </si>
  <si>
    <t>AIRS/Aqua  L1B infrared geolocated radian</t>
  </si>
  <si>
    <t>MOD02HKM</t>
  </si>
  <si>
    <t>MODIS/Terra Calibrated Radiances 5-Min L1B Swath 500m</t>
  </si>
  <si>
    <t>MODIS/Aqua Calibrated Radiances 5-Min L1B Swath 250m</t>
    <phoneticPr fontId="0" type="noConversion"/>
  </si>
  <si>
    <t>MOD03</t>
  </si>
  <si>
    <t>MODIS/Terra Level 3 8-Day Surface Reflectance - 500m</t>
  </si>
  <si>
    <t>AE_L2A</t>
  </si>
  <si>
    <t>AMRS-E/Aqua L2A Brightness Temperatures</t>
    <phoneticPr fontId="0" type="noConversion"/>
  </si>
  <si>
    <t>FY2009 Top 10 Products Distributed By Volume*</t>
  </si>
  <si>
    <t>MOD09GA</t>
  </si>
  <si>
    <t>MODIS/Terra Surface Reflectance Daily L2G Global 1km and 500m SIN Grid</t>
  </si>
  <si>
    <t>AMRS-E/Aqua L2A Brightness Temperatures</t>
  </si>
  <si>
    <t>MOD09GQ</t>
  </si>
  <si>
    <t>FY2010 Top 10 Products Distributed By Volume*</t>
  </si>
  <si>
    <t>MODIS/Terra Level 1B Calibrated Radiances - 1km</t>
  </si>
  <si>
    <t>MODIS/Terra Geolocation - 1km</t>
  </si>
  <si>
    <t>MODIS/Aqua Level 1B Calibrated Radiances - 1km</t>
  </si>
  <si>
    <t>AIRS/Aqua infrared geolocated radiances</t>
  </si>
  <si>
    <t>MYD09GA</t>
  </si>
  <si>
    <t>MODIS/Aqua Surface Reflectance Daily L2G Global 1km and 500m SIN Grid</t>
  </si>
  <si>
    <t>MODIS/Aqua Geolocation - 1km</t>
  </si>
  <si>
    <t>MODIS/Terra Vegetation Indices 16-Day L3 Global 250m SIN Grid</t>
  </si>
  <si>
    <t>MODIS/Terra Level 1B Calibrated Radiances - 500m</t>
  </si>
  <si>
    <t>FY2011 Top 10 Products Distributed By Volume*</t>
  </si>
  <si>
    <t>FY2012 Top 10 Products Distributed By Volume*</t>
  </si>
  <si>
    <t>CAL_LID_L1-VALSTAGE1-V3</t>
  </si>
  <si>
    <t>CALIPSO Lidar Level 1B profile data (CAL_LID_L1-ValStage1-V3)</t>
  </si>
  <si>
    <t>MAT1NXSLV</t>
  </si>
  <si>
    <t>MERRA 2D IAU Diagnostic, Single Level Meteorology, Time Average 1-hourly (2/3x1/2L1)</t>
  </si>
  <si>
    <t>FY2013 Top 10 Products Distributed By Volume*</t>
  </si>
  <si>
    <t>MYDL1A</t>
  </si>
  <si>
    <t>MODIS/Aqua L1A data</t>
  </si>
  <si>
    <t>FY2014 Top 10 Products Distributed By Volume*</t>
  </si>
  <si>
    <t>MYD06_L2</t>
  </si>
  <si>
    <t>MODIS/Aqua Level 2 Cloud Product</t>
  </si>
  <si>
    <t>FY2015 Top 10 Products Distributed By Volume*</t>
  </si>
  <si>
    <t>MODIS/AquaLevel 1B Calibrated Radiances - 1km</t>
  </si>
  <si>
    <t>VIRL1</t>
  </si>
  <si>
    <t>VIIRS/S-NPP Level 1 Data</t>
  </si>
  <si>
    <t>FY2016 Top 10 Products Distributed By Volume*</t>
  </si>
  <si>
    <t>SLC_SENTINEL_1A_FRAME</t>
  </si>
  <si>
    <t>Sentinel-1A Single-look complex</t>
  </si>
  <si>
    <t>M2I3NPASM</t>
  </si>
  <si>
    <t>MERRA-2 inst3_3d_asm_Np: 3d, 3-Hourly, Instantaneous, Pressure-Level, Assimilation, Assimilated Meteorological Fields</t>
  </si>
  <si>
    <t>MYDL2_OC</t>
  </si>
  <si>
    <t>MODIS/Aqua L2 Ocean Color</t>
  </si>
  <si>
    <t>FY2017 Top 10 Products Distributed By Volume*</t>
  </si>
  <si>
    <t>M2I3NVASM</t>
  </si>
  <si>
    <t>MERRA-2 inst3_3d_asm_Nv: 3d,3-Hourly,Instantaneous,Model-Level,Assimilation,Assimilated Meteorological Fields</t>
  </si>
  <si>
    <t>AST_L1T</t>
  </si>
  <si>
    <t>ASTER Level 1 precision terrain corrected registered at-sensor radiance</t>
  </si>
  <si>
    <t>M2T3NVASM</t>
  </si>
  <si>
    <t>MERRA-2 tavg3_3d_asm_Nv: 3d,3-Hourly,Time-Averaged,Model-Level,Assimilation,Assimilated Meteorological Fields</t>
  </si>
  <si>
    <t>MERRA-2 inst3_3d_asm_Np: 3d,3-Hourly,Instantaneous,Pressure-Level,Assimilation,Assimilated Meteorological Fields</t>
  </si>
  <si>
    <t>FY2018 Top 10 Products Distributed By Volume*</t>
  </si>
  <si>
    <t>Sentinel-1A Slant-Range Product</t>
  </si>
  <si>
    <t>Sentinel-1B Slant-Range Product</t>
  </si>
  <si>
    <t>CERES_SYN1DEG-1HOUR_TERRA-AQUA-MODIS_EDITION4A</t>
  </si>
  <si>
    <t>CERES and GEO-Enhanced Hourly TOA, Within-Atmosphere and Surface Fluxes, Clouds and Aerosols Edition4A</t>
  </si>
  <si>
    <t>MYD09GQ</t>
  </si>
  <si>
    <t>MODIS/Aqua Surface Reflectance Daily L2G Global 250m SIN Grid</t>
  </si>
  <si>
    <t>FY2019 Top 10 Products Distributed By Volume*</t>
  </si>
  <si>
    <t>MOD16A2</t>
  </si>
  <si>
    <t>MODIS/Terra Net Evapotranspiration 8-Day L4 Global 500m SIN Grid</t>
  </si>
  <si>
    <t>MODIS/Aqua Clouds 5-Min L2 Swath 1km and 5km</t>
  </si>
  <si>
    <t>SENTINEL-1A_DUAL_POL_GRD_HIGH_RES</t>
  </si>
  <si>
    <t>Sentinel-1A Dual-pol ground projected high and full resolution images</t>
  </si>
  <si>
    <t>FY2020 Top 10 Products Distributed By Volume*</t>
  </si>
  <si>
    <t>SENTINEL-1A_DP_GRD_HIGH</t>
  </si>
  <si>
    <t>MOD06_L2</t>
  </si>
  <si>
    <t>MODIS/Terra Clouds 5-Min L2 Swath 1km and 5km</t>
  </si>
  <si>
    <t>SENTINEL-1B_DP_GRD_HIGH</t>
  </si>
  <si>
    <t>Sentinel-1B Dual-pol ground projected high and full resolution images</t>
  </si>
  <si>
    <t>MODISA_L1</t>
  </si>
  <si>
    <t>MODIS-Aqua Level 1 Data</t>
  </si>
  <si>
    <t>FY2021 Top 10 Products Distributed By Volume*</t>
  </si>
  <si>
    <t>Level 1B Calibrated Radiances - 1km</t>
  </si>
  <si>
    <t>NPP_IMFTS_L1</t>
  </si>
  <si>
    <t>VIIRS/NPP Imagery Resolution Terrain-Corrected Geolocation 6-Min L1 Swath IP 375m</t>
  </si>
  <si>
    <t>FY2022 Top 10 Products Distributed By Volume*</t>
  </si>
  <si>
    <t>Geolocation - 1km</t>
  </si>
  <si>
    <t>PODAAC-GHMDT-2PJ19</t>
  </si>
  <si>
    <t>GHRSST Level 2P Global Sea Surface Skin Temperature from the Moderate Resolution Imaging Spectroradiometer (MODIS) on the NASA Terra satellite (GDS2)</t>
  </si>
  <si>
    <t>FY2023 Top 10 Products Distributed By Volume*</t>
  </si>
  <si>
    <t>HLS Sentinel-2 Multi-spectral Instrument Surface Reflectance Daily Global 30m v2.0</t>
  </si>
  <si>
    <t>HLS Landsat Operational Land Imager Surface Reflectance and TOA Brightness Daily Global 30m v2.0</t>
  </si>
  <si>
    <t>MOD09</t>
  </si>
  <si>
    <t>MODIS/Terra Atmospherically Corrected Surface Reflectance 5-Min L2 Swath 250m, 500m, 1km</t>
  </si>
  <si>
    <t>FY2024 Top 10 Products Distributed By Volume*</t>
  </si>
  <si>
    <t>GEDI_L4A_AGB_DENSITY_V2_1_2056</t>
  </si>
  <si>
    <t>GEDI L4A Footprint Level Aboveground Biomass Density, Version 2.1</t>
  </si>
  <si>
    <t>GEDI02_A</t>
  </si>
  <si>
    <t>ATL08</t>
  </si>
  <si>
    <t>EMITL2ARFL</t>
  </si>
  <si>
    <t>EMIT L2A Estimated Surface Reflectance and Uncertainty and Masks 60 m</t>
  </si>
  <si>
    <t>FY2025 Top 10 Products Distributed By Volume*</t>
  </si>
  <si>
    <t>CAL_LID_L1-Standard-V4-51</t>
  </si>
  <si>
    <t>CALIPSO Lidar Level 1B profile data</t>
  </si>
  <si>
    <t>GEDI L2A Elevation and Height Metrics Data Global Footprint Level</t>
  </si>
  <si>
    <t>VJ102IMG</t>
  </si>
  <si>
    <t>VIIRS/JPSS1 Imagery Resolution 6-Min L1B Swath 375m</t>
  </si>
  <si>
    <t>*Some products are inherently larger than other files in size and therefore may skew the results.</t>
  </si>
  <si>
    <r>
      <t>FY2007 Top 10 Products Distributed By #Files</t>
    </r>
    <r>
      <rPr>
        <vertAlign val="superscript"/>
        <sz val="12"/>
        <rFont val="Arial"/>
        <family val="2"/>
      </rPr>
      <t>**</t>
    </r>
  </si>
  <si>
    <t>MOD04_L2</t>
  </si>
  <si>
    <t xml:space="preserve">MODIS/Terra Aerosol 5-Min L2 Swath 10km </t>
  </si>
  <si>
    <t>MYD04_L2</t>
  </si>
  <si>
    <t>MODIS/Aqua Aerosol 5-Min L2 Swath 10km</t>
  </si>
  <si>
    <t>GSFCFTP/3</t>
  </si>
  <si>
    <t>TRMM Calibrated PR data</t>
  </si>
  <si>
    <t>MOD35_L2</t>
  </si>
  <si>
    <t>MODIS/Terra Cloud Mask and Spectral Test Results 5-Min L2 Swath 250m and 1km</t>
    <phoneticPr fontId="0" type="noConversion"/>
  </si>
  <si>
    <t>GSFCFTP/TRMM/GRIDDED/3B42</t>
  </si>
  <si>
    <t>TRMM 3B42 3-Hour 0.25deg x 0.25deg and Other-GPI Calibration Rainfall</t>
    <phoneticPr fontId="0" type="noConversion"/>
  </si>
  <si>
    <t>NSIDC-0032</t>
  </si>
  <si>
    <t>DMSP SSM/I Pathfinder Daily EASE-Grid Brightness Temperatures L3</t>
  </si>
  <si>
    <t>AIRX2RET</t>
  </si>
  <si>
    <t>AIRS/Aqua FINAL Level 2 Products (Without HSB)</t>
  </si>
  <si>
    <t>MOD14</t>
  </si>
  <si>
    <t>MODIS/Terra Thermal Anomalies/Fire 5-Min L2 Swath 1km</t>
  </si>
  <si>
    <t>MYDATML2</t>
  </si>
  <si>
    <t>MODIS/Aqua Aerosol, Cloud and Water Vapor Subset 5-Min L2 Swath 5km &amp; 10k</t>
    <phoneticPr fontId="0" type="noConversion"/>
  </si>
  <si>
    <t>FY2008 Top 10 Products Distributed By #Files**</t>
  </si>
  <si>
    <t>TRMM_3B42</t>
  </si>
  <si>
    <t>TRMM 3B42 3-Hour 0.25deg x 0.25deg and Other-GPI Calibration Rainfall</t>
  </si>
  <si>
    <t>AIRS/Aqua  L1B infrared geolocated radiances</t>
  </si>
  <si>
    <t>MYD14</t>
  </si>
  <si>
    <t>MODIS/Aqua Thermal Anomalies/Fire 5-Min L2 Swath 1km</t>
  </si>
  <si>
    <t>PODAAC 167</t>
    <phoneticPr fontId="0" type="noConversion"/>
  </si>
  <si>
    <t>Jason-1 Operational Sensor Data Record (OSDR)</t>
  </si>
  <si>
    <t>DMSP SSM/I Pathfinder Daily EASE-Grid Brightness Temperatures L3</t>
    <phoneticPr fontId="0" type="noConversion"/>
  </si>
  <si>
    <t>FY2009 Top 10 Products Distributed By #Files**</t>
  </si>
  <si>
    <t>GNSS_DAILY_D</t>
  </si>
  <si>
    <t>GNSS Daily Compact Observation Data</t>
  </si>
  <si>
    <t>MODIS/Aqua Level 2 Aerosol</t>
  </si>
  <si>
    <t>GNSS_DAILY_O</t>
  </si>
  <si>
    <t>GNSS Daily Observation Data</t>
  </si>
  <si>
    <t>GNSS_IGSTROP</t>
  </si>
  <si>
    <t>GNSS Final Troposphere Zenith Path Delay Product</t>
  </si>
  <si>
    <t xml:space="preserve">MODIS/Terra Aerosol 5-MIN L2 Swath 10KM </t>
  </si>
  <si>
    <t>FY2010 Top 10 Products Distributed By #Files**</t>
  </si>
  <si>
    <t>MODIS/Terra Level 2 Aerosol</t>
  </si>
  <si>
    <t>GHRSST Level 2P USA NASA MODIS Aqua 11 micron SST</t>
  </si>
  <si>
    <t>GHRSST Level 2P USA NASA MODIS Terra 11 micron SST</t>
  </si>
  <si>
    <t>FY2011 Top 10 Products Distributed By #Files**</t>
  </si>
  <si>
    <t>MOD05_L2</t>
  </si>
  <si>
    <t>MODIS/Terra Level 2 Total Precipitable Water Vapor Test Results</t>
  </si>
  <si>
    <t>GPS_ACORB</t>
  </si>
  <si>
    <t>GPS AC Orbit Solution Product</t>
  </si>
  <si>
    <t>FY2012 Top 10 Products Distributed By #Files**</t>
  </si>
  <si>
    <t>MAI3CPASM</t>
  </si>
  <si>
    <t>MERRA 3D IAU State, Meteorology Instantaneous 3-hourly (p-coord, 1.25x1.25L42)</t>
  </si>
  <si>
    <t>NLDAS_FORA0125_H</t>
  </si>
  <si>
    <t>NLDAS Primary Forcing Data L4 Hourly 0.125 x 0.125 degree V002</t>
  </si>
  <si>
    <t>GPS_IGUORB</t>
  </si>
  <si>
    <t>GPS Ultra-Rapid Combined Orbit Solution Product</t>
  </si>
  <si>
    <t>FY2013 Top 10 Products Distributed By #Files**</t>
  </si>
  <si>
    <t>PODAAC-OSCAR-03D01</t>
  </si>
  <si>
    <t>OSCAR third degree resolution ocean surface currents</t>
  </si>
  <si>
    <t>PODAAC-GHMDA-2PJ01</t>
  </si>
  <si>
    <t>GHRSST Level 2P Global Skin Sea Surface Temperature from the Moderate Resolution Imaging Spectroradiometer (MODIS) on the NASA Aqua satellite</t>
  </si>
  <si>
    <t>GNSS_DAILY_N</t>
  </si>
  <si>
    <t>GNSS Daily GPS Broadcast Ephemeris Data</t>
  </si>
  <si>
    <t>FY2014 Top 10 Products Distributed By #Files**</t>
  </si>
  <si>
    <t>GLDAS_NOAH025_RODS</t>
  </si>
  <si>
    <t>GLDAS NOAH model 0.25 degree TimeSeries</t>
  </si>
  <si>
    <t>FY2015 Top 10 Products Distributed By #Files**</t>
  </si>
  <si>
    <t>MOD11A1</t>
  </si>
  <si>
    <t>MODIS/Terra Land Surface Temperature/Emissivity Daily L3 Global 1km SIN Grid</t>
  </si>
  <si>
    <t>MYD11A1</t>
  </si>
  <si>
    <t>MODIS/Aqua Land Surface Temperature/Emissivity Daily L3 Global 1km SIN Grid</t>
  </si>
  <si>
    <t>FY2016 Top 10 Products Distributed By #Files**</t>
  </si>
  <si>
    <t>M2T1NXSLV</t>
  </si>
  <si>
    <t>MERRA-2 tavg1_2d_slv_Nx: 2d,1-Hourly,Time-Averaged,Single-Level,Assimilation,Single-Level Diagnostics</t>
  </si>
  <si>
    <t>MODIS/Terra Aerosol 5-Min L2 Swath 10km</t>
  </si>
  <si>
    <t>FY2017 Top 10 Products Distributed By #Files**</t>
  </si>
  <si>
    <t>GLONASS_IGLORB</t>
  </si>
  <si>
    <t>GLONASS Final Combined Orbit Solution Product</t>
  </si>
  <si>
    <t>FY2018 Top 10 Products Distributed By #Files**</t>
  </si>
  <si>
    <t xml:space="preserve">  </t>
  </si>
  <si>
    <t>MODLM_QA</t>
  </si>
  <si>
    <t>MODIS Land MODAPS Quality Assurance</t>
  </si>
  <si>
    <t>FY2019 Top 10 Products Distributed By #Files**</t>
  </si>
  <si>
    <t>MSUTTP</t>
  </si>
  <si>
    <t>AMSU/MSU Tropopause Day/Month Temperature Anomalies and Annual Cycle V6</t>
  </si>
  <si>
    <t>AIRS2SUP</t>
  </si>
  <si>
    <t>AIRS/Aqua Level-2 Support Product (AIRS Only)</t>
  </si>
  <si>
    <t>I-MERG 30-minute</t>
  </si>
  <si>
    <t>DAYMET_V3_CFMOSAICS_1328</t>
  </si>
  <si>
    <t>Daymet: Daily Surface Weather Data on a 1-km Grid for North America, Version 3</t>
  </si>
  <si>
    <t>MYDLM_QA</t>
  </si>
  <si>
    <t>FY2020 Top 10 Products Distributed By #Files**</t>
  </si>
  <si>
    <t>GNSS_DAILY_B</t>
  </si>
  <si>
    <t>GNSS Daily Combined GPS Broadcast Ephemeris Data</t>
  </si>
  <si>
    <t>FY2021 Top 10 Products Distributed By #Files**</t>
  </si>
  <si>
    <t>GLDAS_NOAH025_3H</t>
  </si>
  <si>
    <t>GLDAS Noah Land Surface Model L4 3 Hourly 0.25 x 0.25 degree</t>
  </si>
  <si>
    <t>MODIS_WEB_SERVICE_C6_V2_1600</t>
  </si>
  <si>
    <t>MODIS and VIIRS Land Product Subsets RESTful Web Service</t>
  </si>
  <si>
    <t>DAYMET_DAILY_V4_1840</t>
  </si>
  <si>
    <t>Daymet: Daily Surface Weather Data on a 1-km Grid for North America, Version 4</t>
  </si>
  <si>
    <t>FY2022 Top 10 Products Distributed By #Files**</t>
  </si>
  <si>
    <t>PODAAC-GHVRS-2PO28</t>
  </si>
  <si>
    <t>GHRSST Level 2P STAR SST v2.80 from VIIRS on S-NPP Satellite</t>
  </si>
  <si>
    <t>PODAAC-GHV20-2PO28</t>
  </si>
  <si>
    <t>GHRSST Level 2P STAR SST  v2.80 from VIIRS on NOAA-20 Satellite</t>
  </si>
  <si>
    <t>FY2023 Top 10 Products Distributed By #Files**</t>
  </si>
  <si>
    <t>GNSS_HOURLY_P</t>
  </si>
  <si>
    <t>GNSS Hourly Combined Broadcast Ephemeris Data</t>
  </si>
  <si>
    <t>GNSS_HOURLY_N</t>
  </si>
  <si>
    <t>GNSS Hourly GPS Broadcast Ephemeris Data</t>
  </si>
  <si>
    <t>FY2024 Top 10 Products Distributed By #Files**</t>
  </si>
  <si>
    <t>Daymet: Daily Surface Weather Data on a 1-km Grid for North America, Version 4 R1</t>
  </si>
  <si>
    <t>FY2025 Top 10 Products Distributed By #Files**</t>
  </si>
  <si>
    <t>MCD43A2</t>
  </si>
  <si>
    <t>MODIS/Terra+Aqua BRDF/Albedo Quality 16-Day L3 Global 500m SIN Grid</t>
  </si>
  <si>
    <t>MCD43A4</t>
  </si>
  <si>
    <t>MODIS/Terra+Aqua Nadir BRDF-Adjusted Reflectance 16-Day L3 Global 500m SIN Grid</t>
  </si>
  <si>
    <t>OPERA Radiometric Terrain Corrected SAR Backscatter from Sentinel-1 validated product</t>
  </si>
  <si>
    <t>FY2026 Top 10 Products Distributed By #Files**</t>
  </si>
  <si>
    <t>** Does not include metadata files</t>
  </si>
  <si>
    <t>Product Distribution by Domain</t>
  </si>
  <si>
    <t>FY2007</t>
    <phoneticPr fontId="0" type="noConversion"/>
  </si>
  <si>
    <t>FY2008</t>
    <phoneticPr fontId="0" type="noConversion"/>
  </si>
  <si>
    <t>FY2026</t>
  </si>
  <si>
    <t>* CALIPSO products have been included since FY2012.</t>
  </si>
  <si>
    <t>Product Trend</t>
    <phoneticPr fontId="0" type="noConversion"/>
  </si>
  <si>
    <t>U.S.</t>
    <phoneticPr fontId="0" type="noConversion"/>
  </si>
  <si>
    <t>Volume Trend (TBs)</t>
  </si>
  <si>
    <t>*  Does not include product distribution where the destination could not be determined</t>
  </si>
  <si>
    <t>Usage of EOSDIS data has been expanding around the world, with an increasing number of “power” users (institutes, academic departments) requiring large amounts of data, either for research purposes or for data services they have started, or are continuing to provide.</t>
  </si>
  <si>
    <t>User Trend</t>
    <phoneticPr fontId="0" type="noConversion"/>
  </si>
  <si>
    <t>Production</t>
  </si>
  <si>
    <t>Science Team</t>
  </si>
  <si>
    <t>QA/Testing</t>
  </si>
  <si>
    <t>Internal</t>
  </si>
  <si>
    <t>Public</t>
  </si>
  <si>
    <t>The Product Distribution data for FY2026 is based on the data captured in EMS. NRT data is included at the top in each trend chart.
The distribution trend does not include historical annual reports where those metrics cannot be reproduced and are available only as totals. However, the historical hard copy files of data with information for FY96 -  FY99 are available from EMS. It must be noted that the EMS metrics for FY00 and FY01 are lower than those based on the historical annual reports due to non-availability of data used in those annual reports. Although the EMS metrics data may not be perfect, these data have the advantage of being readily reproducible from the available metrics sources.</t>
  </si>
  <si>
    <t>The volume distribution trend does not include historical annual reports where those metrics cannot be reproduced and are available only as totals. However, the historical hard copy files with information for FY96 -  FY99 are available from EMS. It must be noted that the EMS metrics for FY00 and FY01 are lower than those based on the historical annual reports due to non-availability of data used in those annual reports. Although the EMS metrics data may not be perfect, these data have the advantage of being readily reproducible from the available metrics sources.</t>
  </si>
  <si>
    <t>The volume distribution data for FY2026 based on the data captured in EMS. NRT data is included in these trend charts.</t>
  </si>
  <si>
    <t>FY2007 Top 10 Products Distributed By Volume*</t>
    <phoneticPr fontId="0" type="noConversion"/>
  </si>
  <si>
    <t>Data distributed to US public users are compared with those distributed to foreign public users. Public users are those who use products obtained from the data providers
for scientific or other uses. Statistics are based on country information provided to EMS by data providers. NRT data is not included in these charts.</t>
  </si>
  <si>
    <t>The 5 different types of the EMS users are defined in the "Definitions" Worksheet. Note that a data user who accessed multiple data centers in a given fiscal year is counted as one single user in the table below. NRT data is not included in these charts.</t>
  </si>
  <si>
    <t>Land Atmosphere Near real-time Capability
 for EOS (LANCE) Summary</t>
  </si>
  <si>
    <t>Distinct Data Users presents the number of distinct Public users who received data product files exluding NRT. Repeat users are those users who received data on more than one day in the FY26. Data users are presented by data center, domain and Top 20 countries.   NRT data is excluded.</t>
  </si>
  <si>
    <t>Ingest is the amount of data coming into a DAAC over a period of time and includes all product levels.  For this report, the data are presented as the amount of data entered into each DAAC during FY2026 include cloud but excludes NRT data.  The sum over all data centers is the total ingest for EOSDIS.</t>
  </si>
  <si>
    <t>This table shows the amount of data added to the archive during FY2026 for all products levels includes the products archived in the cloud and also includes products  that were deleted.  Archive metrics for NSIDC V0 are not available at this time. NRT data are excluded in this table.</t>
  </si>
  <si>
    <t>Distribution provides the amount of data successfully distributed to Public Users during FY 2026 from on-prem and cloud systems. Distribution metrics are presented in Products and Volumes:  by DAAC, by domain, and by level.  NRT data providers are excluded.</t>
  </si>
  <si>
    <t>Distribution metrics for foreign public users are compared. Statistics are based on country information provided to EMS by the 12 data distributing EOSDIS DAACs. NRT data is not included.</t>
  </si>
  <si>
    <t>Distribution to Top 20 countries. NRT data is not included.</t>
  </si>
  <si>
    <t>Tables below show the number of unique data products distributed to public users during FY2026. 
In counting unique products, metadata were excluded. NRT products are not included. Number of products may not match with the Common Metadata Repository (CMR) collection holdings as some of the products distributed by the DAACs may not be in the CMR.</t>
  </si>
  <si>
    <t>Near Real-Time (NRT) production represents the amount of data generated by the Land Atmosphere Near Real-time Capability for EOS (LANCE) data providers, including the two identical processing systems, NRT and NRT2, or NRT3 and NRT4 (for MODAPS).</t>
  </si>
  <si>
    <t>Total Users is an estimate formed by combining the distinct Data Users and distinct Web Visitors. Web Visitors included in the count are for those visitors with sessions of one minute or longer.</t>
  </si>
  <si>
    <t>EMS Term</t>
  </si>
  <si>
    <t>Definition</t>
  </si>
  <si>
    <t xml:space="preserve">EOSDIS element serving as a source of metrics information for describing the ingest, archive and distribution of EOSDIS science data; web activity metrics are also collected. For the EOSDIS annual reporting, metrics from individual data providers at a single site include cloud are combined (e.g., ASDC= LARC ANGE + LARC ECS + LARC ORDERS + LARC SVC. </t>
  </si>
  <si>
    <t>Data Metrics</t>
  </si>
  <si>
    <t>Metrics describing the ingest, archive and distribution of EOSDIS science data at EOSDIS DAACs. This EOSDIS Annual Report presents data metrics from EOSDIS DAACs. Most metrics can be found in the EMS HTMLDB interface (http://ops1.ems.eosdis.nasa.gov: 8000/pls/apex/f?p=111).  Metrics from other sources are noted in the report where applicable.</t>
  </si>
  <si>
    <t>Web Metrics</t>
  </si>
  <si>
    <t>Metrics describing the web activity at EOSDIS DAAC web sites and EOSDIS related web sites. This EOSDIS Annual Report presents web metrics by EOSDIS DAACs. These metrics can be found in the EMS NetInsight interface (https://ops-ni.ems.eosdis.nasa.gov/NetInsight/index.html)</t>
  </si>
  <si>
    <t>Designates the type of business or organization accessing EOSDIS. The domain is determined from the IP address and country.</t>
    <phoneticPr fontId="0" type="noConversion"/>
  </si>
  <si>
    <t>EMS Data File Term</t>
  </si>
  <si>
    <t>Ingest</t>
    <phoneticPr fontId="0" type="noConversion"/>
  </si>
  <si>
    <t>Ingest is the amount of data coming into a DAAC over a period of time and includes all product levels.</t>
  </si>
  <si>
    <t>Archive</t>
    <phoneticPr fontId="0" type="noConversion"/>
  </si>
  <si>
    <t>Archive is the amount of data added to the archive over a period of time and includes all products levels.</t>
  </si>
  <si>
    <t>Total Archive Size</t>
    <phoneticPr fontId="0" type="noConversion"/>
  </si>
  <si>
    <t>The Total Archive Size describes the EOSDIS archive at the end of the fiscal year. This includes all data (including ancillary) but not data marked for deletion.</t>
    <phoneticPr fontId="0" type="noConversion"/>
  </si>
  <si>
    <t xml:space="preserve">Data User </t>
  </si>
  <si>
    <r>
      <t xml:space="preserve">Any individual requesting data as defined by username (for Eearthdata longin user) or </t>
    </r>
    <r>
      <rPr>
        <sz val="12"/>
        <color theme="1"/>
        <rFont val="Aptos Narrow"/>
        <family val="2"/>
        <scheme val="minor"/>
      </rPr>
      <t>an IP address plus email (for unregistered user), within the time period.</t>
    </r>
  </si>
  <si>
    <t>Distinct Users</t>
  </si>
  <si>
    <t>The number of distinct (i.e., counted once) users receiving science data or metadata during the report period.</t>
  </si>
  <si>
    <t>Granule</t>
  </si>
  <si>
    <t>The smallest unit of data inventoried and distributed to users; typically, a granule is a single data file, though some granules may include multiple files.</t>
    <phoneticPr fontId="0" type="noConversion"/>
  </si>
  <si>
    <t>EMS counts individual files as distinct products.  This is roughly equivalent to counting EOS granules, although in the case of some EOS instrument data, a granule may contain more than one file.  If so, the files are counted as individual products. In counting unique products, A product having two different version numbers was considered two unique data products.</t>
  </si>
  <si>
    <t>Number of Products Delivered</t>
  </si>
  <si>
    <t>The number of files successfully delivered to Public users.  This count excludes METADATA file types. If the file type does not distinguish a file as a metadata or a science file, i.e., it is encoded as n/a, then the default process is to count the file as a science data product.</t>
    <phoneticPr fontId="0" type="noConversion"/>
  </si>
  <si>
    <t>Volume of Products Delivered</t>
  </si>
  <si>
    <t>The volume of data successfully and partially delivered to Public users.  This includes all file types, including METADATA.</t>
  </si>
  <si>
    <t>Public User</t>
    <phoneticPr fontId="0" type="noConversion"/>
  </si>
  <si>
    <t>Any user who uses products obtained from the Data Providers for scientific or other uses. If a data provider does not assign user categories EMS automatically assigns all distributions to this category.</t>
  </si>
  <si>
    <t>QA/Test User</t>
  </si>
  <si>
    <t>Any identified and authorized user who requests data for the purposes of quality assurance/testing.</t>
  </si>
  <si>
    <t>Production User</t>
  </si>
  <si>
    <t>Any identified and authorized user who requests data for the purposes of product generation.</t>
  </si>
  <si>
    <t>Internal User</t>
  </si>
  <si>
    <t>Any user (human or machine) that transfers data inside the data providers network space for the purpose of backups, internal testing, hardware migration, temporary staging of standard products, etc.</t>
  </si>
  <si>
    <t>Science Team User</t>
  </si>
  <si>
    <t>Any user formally associated with a defined EOS Science Team using data for objectives of the respective Science Team. If a Science Team user acts in dual capacities (e.g. as a Science Team User and a Public User) the user must use different credentials to access data or user will be assigned to science user by EMS.</t>
  </si>
  <si>
    <t>All Users</t>
  </si>
  <si>
    <t>All distinct Public users requesting data within the time period.</t>
    <phoneticPr fontId="0" type="noConversion"/>
  </si>
  <si>
    <t>Repeat Users</t>
  </si>
  <si>
    <r>
      <t xml:space="preserve">Distinct Public users requesting data </t>
    </r>
    <r>
      <rPr>
        <sz val="12"/>
        <color theme="1"/>
        <rFont val="Aptos Narrow"/>
        <family val="2"/>
        <scheme val="minor"/>
      </rPr>
      <t>more than once during the time period. If the user is requesting data for the first time ever within the specific time period and then requests data again during the specific time period, he/she would be counted as a repeat user.</t>
    </r>
  </si>
  <si>
    <t>EMS Web File Term</t>
  </si>
  <si>
    <t>Visitor</t>
  </si>
  <si>
    <t>Any individual defined by IP Address+browser that views a web page.  A visitor can also become a 'Data User' once data is requested.</t>
  </si>
  <si>
    <t>Distinct Visitors</t>
  </si>
  <si>
    <t>The number of distinct (i.e., counted once) visitors to a provider's web sites during the time period.</t>
  </si>
  <si>
    <t>View</t>
  </si>
  <si>
    <t xml:space="preserve">Hit by a user during a session to a web page, excluding error hits and hits to user-defined files such as inline images (.JPG, .GIF, etc.), Java applets, and specific redirects or services provided by the data provider. </t>
  </si>
  <si>
    <t>Session (Visit)</t>
  </si>
  <si>
    <r>
      <t>A series of consecutive views of a website by the same user without continuous interruption of more than</t>
    </r>
    <r>
      <rPr>
        <sz val="12"/>
        <color theme="1"/>
        <rFont val="Aptos Narrow"/>
        <family val="2"/>
        <scheme val="minor"/>
      </rPr>
      <t xml:space="preserve"> 30 minutes. If a user does not view a new page in a specified time, the next page viewed by that user is considered the start of a new session (visit).</t>
    </r>
  </si>
  <si>
    <t>EMS Web Views</t>
  </si>
  <si>
    <t xml:space="preserve">The number of page views to a provider's web pages over the time period. </t>
  </si>
  <si>
    <t>EMS Web Sessions (Visits)</t>
  </si>
  <si>
    <t>The number of sessions (visits) over the time period.</t>
  </si>
  <si>
    <t>All Visitors</t>
  </si>
  <si>
    <t>All distinct visitors viewing a web page during the report time period.</t>
  </si>
  <si>
    <t>Repeat Visitors</t>
  </si>
  <si>
    <t>Visitors who view a web page during a specific time period who have accessed the system before.  If the visitor accesses the system for the first time ever within the time period and then accesses the system again during the specific time period, he/she would be counted as a repeat visitor.
For EOSDIS we track Repeat Visitors two ways: 1) since the start of web measurements to provide an historical count; and 2) since the start of the Fiscal Year to count activity specific to this Annual Report.</t>
  </si>
  <si>
    <t>Report Term</t>
  </si>
  <si>
    <r>
      <t>Metrics data directly from the EMS tools, presented by “data provider” as available.</t>
    </r>
    <r>
      <rPr>
        <sz val="10"/>
        <rFont val="Calibri"/>
        <family val="2"/>
      </rPr>
      <t xml:space="preserve"> </t>
    </r>
  </si>
  <si>
    <t>Metrics data grouped by “DAAC”, augmented with external data, includes all twelve DAACs. Grouping is done for the 3 DAACs that have multiple data providers: ASDC DAAC (LARC ANGE, LARC ECS, LARC ORDERS LARC SVC), LP DAAC (LP DAAC, LPDAAC DEM, LPDAAC LTA) and NSIDC DAAC (NSIDC, NSIDC V0).</t>
  </si>
  <si>
    <t xml:space="preserve">Metrics data presented by the major contributing DAACs, often accompanied by a graphic. </t>
  </si>
  <si>
    <t>Preface</t>
    <phoneticPr fontId="0" type="noConversion"/>
  </si>
  <si>
    <t>Introduction</t>
    <phoneticPr fontId="0" type="noConversion"/>
  </si>
  <si>
    <t>This worksheet contains descriptions of the approach taken to produce the data sets in the worksheets. Specific queries are referenced by name.</t>
  </si>
  <si>
    <t>The total archive trend is based on data and reports produced during individual fiscal years, rather than from EMS.  EMS does not contain sufficient information to recreate the archive size for previous years due to episodic deletions from the archive and not all archive information is supplied to EMS by the DAACs. Since products are deleted at the DAACs and not always reported to EMS, it may not able to completely reproduce what was in the archive in previous years.  
The trend data were compiled in FY2013 with the expectation it will be updated yearly with data captured in that year's EOSDIS Annual Report in the Total Archive Size worksheet. The sources of data for earlier years are identified below.</t>
  </si>
  <si>
    <r>
      <t>Unique Data Sets:</t>
    </r>
    <r>
      <rPr>
        <sz val="12"/>
        <color theme="1"/>
        <rFont val="Aptos Narrow"/>
        <family val="2"/>
        <scheme val="minor"/>
      </rPr>
      <t xml:space="preserve"> Total number of unique data sets including NRT distributed in the fiscal year. 
</t>
    </r>
    <r>
      <rPr>
        <b/>
        <sz val="10"/>
        <rFont val="Arial"/>
        <family val="2"/>
      </rPr>
      <t>Distinct Users of EA Data and Services</t>
    </r>
    <r>
      <rPr>
        <sz val="12"/>
        <color theme="1"/>
        <rFont val="Aptos Narrow"/>
        <family val="2"/>
        <scheme val="minor"/>
      </rPr>
      <t xml:space="preserve">: Total unique users across EA Data Users, Web Visitors, and LANCE Registered Users but excludes LANCE Unregistered Users, per DAAC
</t>
    </r>
    <r>
      <rPr>
        <b/>
        <sz val="10"/>
        <rFont val="Arial"/>
        <family val="2"/>
      </rPr>
      <t>Web Site Sessions:</t>
    </r>
    <r>
      <rPr>
        <sz val="12"/>
        <color theme="1"/>
        <rFont val="Aptos Narrow"/>
        <family val="2"/>
        <scheme val="minor"/>
      </rPr>
      <t xml:space="preserve"> Sum of web visits for DAACs, Earthdata website, and LANCE data providers where a session represents a user session not broken by more than 30 minutes and a duration of at least one minute
</t>
    </r>
  </si>
  <si>
    <t>The Total Archive Size describes the EA at the end of FY2026 This includes all data (including ancillary) but not data marked for deletion and excludes NRT data.</t>
  </si>
  <si>
    <t>Cloud # of Products</t>
  </si>
  <si>
    <r>
      <t xml:space="preserve">
</t>
    </r>
    <r>
      <rPr>
        <sz val="36"/>
        <rFont val="Arial"/>
        <family val="2"/>
      </rPr>
      <t xml:space="preserve">
EOSDIS
FY2026
Annual Metrics Report</t>
    </r>
    <r>
      <rPr>
        <sz val="12"/>
        <color theme="1"/>
        <rFont val="Aptos Narrow"/>
        <family val="2"/>
        <scheme val="minor"/>
      </rPr>
      <t xml:space="preserve">
</t>
    </r>
  </si>
  <si>
    <t>EMS supports the ESDIS project management by collecting and organizing various metrics from the EOSDIS DAACs and other sources.  The EMS collects and presents data on the usage of products and services delivered via the Internet or managed in EOSDIS.</t>
  </si>
  <si>
    <t xml:space="preserve">EOSDIS FY2026 Metrics </t>
  </si>
  <si>
    <t xml:space="preserve">The Earth Sciences Data and Information System (ESDIS) Project (Code 423) prepared the following report on metrics from across the EOSDIS. The 12 Distributed Active Archive Centers (DAACs) of EOSDIS support different scientific disciplines and provide an individualized set of products and services to their science community and the public. Although discipline oriented, the DAACs engage in common data management functions of ingest, archive and distribution, as well as describing their data and services on web sites.
Metrics are collected on a daily basis from each DAAC.  The ESDIS Project collects these metrics in a tool called the ESDIS Metrics System (EMS).  DAAC analysts can view their detailed metrics to assess internal performance and trends.  The ESDIS Project combines these metrics, not for comparisons between the DAACs, but as a system level view of EOSDIS performance. This report provides snapshots of metrics as the combination of the individual DAACs and as a system.
In keeping with previous years, and in order to support trend comparisons, the metrics data are presented on a fiscal year basis, not by calendar year. These reports are posted online with metrics as far back as 1996. Each report includes some historical trend information and are available at https://earthdata.nasa.gov/about/system-performance/eosdis-annual-metrics-reports
If you have any questions or comments, please contact Chris Durachka (Project Manager) at (301) 286-8289 or christopher.d.durachka@nasa.gov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</si>
</sst>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409]mmm\-yy;@"/>
    <numFmt numFmtId="165" formatCode="_(* #,##0_);_(* \(#,##0\);_(* &quot;-&quot;??_);_(@_)"/>
    <numFmt numFmtId="166" formatCode="#,##0.0"/>
    <numFmt numFmtId="167" formatCode="0.0"/>
    <numFmt numFmtId="168" formatCode="0.0%"/>
    <numFmt numFmtId="169" formatCode="#,##0.0000"/>
    <numFmt numFmtId="170" formatCode="0.000000000000"/>
    <numFmt numFmtId="171" formatCode="0.000"/>
    <numFmt numFmtId="172" formatCode="_(* #,##0.0_);_(* \(#,##0.0\);_(* &quot;-&quot;??_);_(@_)"/>
  </numFmts>
  <fonts count="71" x14ac:knownFonts="1">
    <font>
      <sz val="12"/>
      <color theme="1"/>
      <name val="Aptos Narrow"/>
      <family val="2"/>
      <scheme val="minor"/>
    </font>
    <font>
      <b/>
      <sz val="12"/>
      <color theme="1"/>
      <name val="Aptos Narrow"/>
      <family val="2"/>
      <scheme val="minor"/>
    </font>
    <font>
      <sz val="10"/>
      <name val="Arial"/>
      <family val="2"/>
    </font>
    <font>
      <sz val="20"/>
      <name val="Arial"/>
      <family val="2"/>
    </font>
    <font>
      <sz val="24"/>
      <name val="Arial"/>
      <family val="2"/>
    </font>
    <font>
      <sz val="10"/>
      <color indexed="8"/>
      <name val="Arial"/>
      <family val="2"/>
    </font>
    <font>
      <b/>
      <sz val="24"/>
      <name val="Arial"/>
      <family val="2"/>
    </font>
    <font>
      <b/>
      <sz val="20"/>
      <name val="Arial"/>
      <family val="2"/>
    </font>
    <font>
      <sz val="12"/>
      <name val="Arial"/>
      <family val="2"/>
    </font>
    <font>
      <sz val="12"/>
      <color rgb="FFFFFF00"/>
      <name val="Arial"/>
      <family val="2"/>
    </font>
    <font>
      <sz val="10"/>
      <color rgb="FF000000"/>
      <name val="Arial"/>
      <family val="2"/>
    </font>
    <font>
      <u/>
      <sz val="14"/>
      <name val="Arial"/>
      <family val="2"/>
    </font>
    <font>
      <b/>
      <sz val="14"/>
      <name val="Arial"/>
      <family val="2"/>
    </font>
    <font>
      <b/>
      <sz val="14"/>
      <color theme="1"/>
      <name val="Arial"/>
      <family val="2"/>
    </font>
    <font>
      <b/>
      <sz val="10"/>
      <name val="Arial"/>
      <family val="2"/>
    </font>
    <font>
      <sz val="10"/>
      <color indexed="10"/>
      <name val="Arial"/>
      <family val="2"/>
    </font>
    <font>
      <b/>
      <sz val="12"/>
      <name val="Arial"/>
      <family val="2"/>
    </font>
    <font>
      <strike/>
      <sz val="10"/>
      <name val="Arial"/>
      <family val="2"/>
    </font>
    <font>
      <b/>
      <sz val="10"/>
      <color theme="1"/>
      <name val="Arial"/>
      <family val="2"/>
    </font>
    <font>
      <sz val="10"/>
      <name val="Times New Roman"/>
      <family val="1"/>
    </font>
    <font>
      <sz val="10"/>
      <color theme="1"/>
      <name val="Times New Roman"/>
      <family val="2"/>
    </font>
    <font>
      <sz val="10"/>
      <color theme="1"/>
      <name val="Arial"/>
      <family val="2"/>
    </font>
    <font>
      <b/>
      <sz val="26"/>
      <color rgb="FFFF0000"/>
      <name val="Aptos Narrow"/>
      <family val="2"/>
      <scheme val="minor"/>
    </font>
    <font>
      <b/>
      <vertAlign val="superscript"/>
      <sz val="12"/>
      <name val="Arial"/>
      <family val="2"/>
    </font>
    <font>
      <vertAlign val="superscript"/>
      <sz val="10"/>
      <name val="Arial"/>
      <family val="2"/>
    </font>
    <font>
      <b/>
      <sz val="12"/>
      <color theme="1"/>
      <name val="Arial"/>
      <family val="2"/>
    </font>
    <font>
      <sz val="12"/>
      <color rgb="FF000000"/>
      <name val="Aptos Narrow"/>
      <family val="2"/>
      <scheme val="minor"/>
    </font>
    <font>
      <b/>
      <sz val="12"/>
      <color rgb="FF000000"/>
      <name val="Aptos Narrow"/>
      <family val="2"/>
      <scheme val="minor"/>
    </font>
    <font>
      <b/>
      <sz val="12"/>
      <name val="Aptos Narrow"/>
      <family val="2"/>
      <scheme val="minor"/>
    </font>
    <font>
      <sz val="12"/>
      <color rgb="FF000000"/>
      <name val="Calibri"/>
      <family val="2"/>
    </font>
    <font>
      <sz val="9"/>
      <color theme="1"/>
      <name val="Arial"/>
      <family val="2"/>
    </font>
    <font>
      <sz val="8"/>
      <name val="Arial"/>
      <family val="2"/>
    </font>
    <font>
      <sz val="10"/>
      <color rgb="FFFF0000"/>
      <name val="Arial"/>
      <family val="2"/>
    </font>
    <font>
      <strike/>
      <sz val="10"/>
      <color rgb="FF00B0F0"/>
      <name val="Arial"/>
      <family val="2"/>
    </font>
    <font>
      <strike/>
      <sz val="10"/>
      <color rgb="FFFF0000"/>
      <name val="Arial"/>
      <family val="2"/>
    </font>
    <font>
      <b/>
      <sz val="14"/>
      <color rgb="FF000000"/>
      <name val="Aptos Narrow"/>
      <family val="2"/>
      <scheme val="minor"/>
    </font>
    <font>
      <b/>
      <sz val="12"/>
      <color rgb="FF000000"/>
      <name val="Arial"/>
      <family val="2"/>
    </font>
    <font>
      <sz val="11"/>
      <color theme="1"/>
      <name val="Times New Roman"/>
      <family val="2"/>
    </font>
    <font>
      <sz val="12"/>
      <color theme="1"/>
      <name val="Cambria"/>
      <family val="1"/>
    </font>
    <font>
      <sz val="12"/>
      <name val="Cambria"/>
      <family val="1"/>
    </font>
    <font>
      <b/>
      <sz val="12"/>
      <name val="Cambria"/>
      <family val="1"/>
    </font>
    <font>
      <b/>
      <sz val="12"/>
      <color theme="1"/>
      <name val="Cambria"/>
      <family val="1"/>
    </font>
    <font>
      <sz val="12"/>
      <color theme="1"/>
      <name val="Cambria"/>
      <family val="2"/>
    </font>
    <font>
      <b/>
      <sz val="12"/>
      <color rgb="FFFF0000"/>
      <name val="Cambria"/>
      <family val="1"/>
    </font>
    <font>
      <sz val="11"/>
      <color theme="1"/>
      <name val="Cambria"/>
      <family val="1"/>
    </font>
    <font>
      <b/>
      <sz val="10"/>
      <name val="Cambria"/>
      <family val="1"/>
    </font>
    <font>
      <sz val="10"/>
      <name val="Cambria"/>
      <family val="1"/>
    </font>
    <font>
      <b/>
      <sz val="12"/>
      <color theme="1"/>
      <name val="Cambria"/>
      <family val="2"/>
    </font>
    <font>
      <vertAlign val="superscript"/>
      <sz val="12"/>
      <color theme="1"/>
      <name val="Cambria"/>
      <family val="1"/>
    </font>
    <font>
      <b/>
      <sz val="12"/>
      <color rgb="FFFF0000"/>
      <name val="Arial"/>
      <family val="2"/>
    </font>
    <font>
      <b/>
      <sz val="14"/>
      <name val="Cambria"/>
      <family val="1"/>
    </font>
    <font>
      <b/>
      <vertAlign val="superscript"/>
      <sz val="12"/>
      <color theme="1"/>
      <name val="Cambria"/>
      <family val="1"/>
    </font>
    <font>
      <vertAlign val="superscript"/>
      <sz val="10"/>
      <name val="Cambria"/>
      <family val="1"/>
    </font>
    <font>
      <b/>
      <sz val="12"/>
      <color rgb="FF000000"/>
      <name val="Cambria"/>
      <family val="1"/>
    </font>
    <font>
      <b/>
      <vertAlign val="superscript"/>
      <sz val="12"/>
      <name val="Cambria"/>
      <family val="1"/>
    </font>
    <font>
      <sz val="11"/>
      <name val="Cambria"/>
      <family val="1"/>
    </font>
    <font>
      <sz val="12"/>
      <color rgb="FF000000"/>
      <name val="Cambria"/>
      <family val="1"/>
    </font>
    <font>
      <sz val="12"/>
      <color rgb="FF000000"/>
      <name val="Cambria"/>
      <family val="2"/>
    </font>
    <font>
      <sz val="10"/>
      <color indexed="8"/>
      <name val="Cambria"/>
      <family val="1"/>
    </font>
    <font>
      <sz val="11"/>
      <color rgb="FF333333"/>
      <name val="Arial"/>
      <family val="2"/>
    </font>
    <font>
      <sz val="10"/>
      <color indexed="12"/>
      <name val="Arial"/>
      <family val="2"/>
    </font>
    <font>
      <sz val="11"/>
      <color theme="1"/>
      <name val="Aptos Narrow"/>
      <family val="2"/>
      <scheme val="minor"/>
    </font>
    <font>
      <sz val="11"/>
      <color theme="1"/>
      <name val="Arial"/>
      <family val="2"/>
    </font>
    <font>
      <sz val="16"/>
      <color theme="1"/>
      <name val="Arial"/>
      <family val="2"/>
    </font>
    <font>
      <sz val="8"/>
      <color theme="1"/>
      <name val="Arial"/>
      <family val="2"/>
    </font>
    <font>
      <b/>
      <sz val="10"/>
      <color indexed="57"/>
      <name val="Arial"/>
      <family val="2"/>
    </font>
    <font>
      <vertAlign val="superscript"/>
      <sz val="12"/>
      <name val="Arial"/>
      <family val="2"/>
    </font>
    <font>
      <sz val="10"/>
      <color indexed="21"/>
      <name val="Arial"/>
      <family val="2"/>
    </font>
    <font>
      <sz val="12"/>
      <color indexed="21"/>
      <name val="Arial"/>
      <family val="2"/>
    </font>
    <font>
      <sz val="10"/>
      <name val="Calibri"/>
      <family val="2"/>
    </font>
    <font>
      <sz val="36"/>
      <name val="Arial"/>
      <family val="2"/>
    </font>
  </fonts>
  <fills count="10">
    <fill>
      <patternFill patternType="none"/>
    </fill>
    <fill>
      <patternFill patternType="gray125"/>
    </fill>
    <fill>
      <patternFill patternType="solid">
        <fgColor rgb="FFFF0000"/>
        <bgColor indexed="64"/>
      </patternFill>
    </fill>
    <fill>
      <patternFill patternType="solid">
        <fgColor indexed="22"/>
        <bgColor indexed="64"/>
      </patternFill>
    </fill>
    <fill>
      <patternFill patternType="solid">
        <fgColor indexed="31"/>
        <bgColor indexed="64"/>
      </patternFill>
    </fill>
    <fill>
      <patternFill patternType="solid">
        <fgColor indexed="26"/>
        <bgColor indexed="64"/>
      </patternFill>
    </fill>
    <fill>
      <patternFill patternType="solid">
        <fgColor indexed="47"/>
        <bgColor indexed="64"/>
      </patternFill>
    </fill>
    <fill>
      <patternFill patternType="solid">
        <fgColor theme="9" tint="0.79998168889431442"/>
        <bgColor indexed="64"/>
      </patternFill>
    </fill>
    <fill>
      <patternFill patternType="solid">
        <fgColor rgb="FFFFFFFF"/>
        <bgColor indexed="64"/>
      </patternFill>
    </fill>
    <fill>
      <patternFill patternType="solid">
        <fgColor theme="0"/>
        <bgColor indexed="64"/>
      </patternFill>
    </fill>
  </fills>
  <borders count="7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8"/>
      </left>
      <right style="medium">
        <color indexed="8"/>
      </right>
      <top style="medium">
        <color indexed="64"/>
      </top>
      <bottom style="medium">
        <color indexed="8"/>
      </bottom>
      <diagonal/>
    </border>
    <border>
      <left style="medium">
        <color indexed="8"/>
      </left>
      <right style="medium">
        <color indexed="8"/>
      </right>
      <top style="medium">
        <color indexed="8"/>
      </top>
      <bottom style="medium">
        <color indexed="8"/>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theme="4" tint="0.3999755851924192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theme="4" tint="0.39997558519241921"/>
      </bottom>
      <diagonal/>
    </border>
    <border>
      <left/>
      <right/>
      <top style="medium">
        <color indexed="64"/>
      </top>
      <bottom/>
      <diagonal/>
    </border>
    <border>
      <left/>
      <right/>
      <top style="medium">
        <color indexed="64"/>
      </top>
      <bottom style="thin">
        <color theme="4" tint="0.39997558519241921"/>
      </bottom>
      <diagonal/>
    </border>
    <border>
      <left/>
      <right style="medium">
        <color indexed="64"/>
      </right>
      <top style="medium">
        <color indexed="64"/>
      </top>
      <bottom style="thin">
        <color theme="4" tint="0.39997558519241921"/>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C0C0C0"/>
      </left>
      <right/>
      <top style="medium">
        <color rgb="FFC0C0C0"/>
      </top>
      <bottom/>
      <diagonal/>
    </border>
    <border>
      <left/>
      <right/>
      <top style="medium">
        <color rgb="FFC0C0C0"/>
      </top>
      <bottom/>
      <diagonal/>
    </border>
    <border>
      <left/>
      <right style="medium">
        <color rgb="FFC0C0C0"/>
      </right>
      <top style="medium">
        <color rgb="FFC0C0C0"/>
      </top>
      <bottom/>
      <diagonal/>
    </border>
  </borders>
  <cellStyleXfs count="10">
    <xf numFmtId="0" fontId="0"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0" fillId="0" borderId="0"/>
    <xf numFmtId="43" fontId="20" fillId="0" borderId="0" applyFont="0" applyFill="0" applyBorder="0" applyAlignment="0" applyProtection="0"/>
    <xf numFmtId="43" fontId="37" fillId="0" borderId="0" applyFont="0" applyFill="0" applyBorder="0" applyAlignment="0" applyProtection="0"/>
    <xf numFmtId="43" fontId="42" fillId="0" borderId="0" applyFont="0" applyFill="0" applyBorder="0" applyAlignment="0" applyProtection="0"/>
    <xf numFmtId="0" fontId="42" fillId="0" borderId="0"/>
    <xf numFmtId="0" fontId="61" fillId="0" borderId="0"/>
  </cellStyleXfs>
  <cellXfs count="1082">
    <xf numFmtId="0" fontId="0" fillId="0" borderId="0" xfId="0"/>
    <xf numFmtId="0" fontId="2" fillId="0" borderId="0" xfId="1" applyAlignment="1">
      <alignment horizontal="right" vertical="top"/>
    </xf>
    <xf numFmtId="0" fontId="2" fillId="0" borderId="0" xfId="1"/>
    <xf numFmtId="0" fontId="2" fillId="0" borderId="0" xfId="1" applyAlignment="1">
      <alignment horizontal="center" vertical="center" wrapText="1"/>
    </xf>
    <xf numFmtId="0" fontId="2" fillId="0" borderId="0" xfId="1" applyAlignment="1">
      <alignment horizontal="center" wrapText="1"/>
    </xf>
    <xf numFmtId="0" fontId="3" fillId="0" borderId="0" xfId="1" applyFont="1" applyAlignment="1">
      <alignment horizontal="center" vertical="top" wrapText="1"/>
    </xf>
    <xf numFmtId="17" fontId="2" fillId="0" borderId="0" xfId="1" applyNumberFormat="1"/>
    <xf numFmtId="0" fontId="2" fillId="0" borderId="0" xfId="1" applyAlignment="1">
      <alignment wrapText="1"/>
    </xf>
    <xf numFmtId="0" fontId="2" fillId="0" borderId="0" xfId="1" applyAlignment="1">
      <alignment vertical="top" wrapText="1"/>
    </xf>
    <xf numFmtId="0" fontId="5" fillId="0" borderId="0" xfId="1" applyFont="1" applyAlignment="1">
      <alignment horizontal="left" wrapText="1"/>
    </xf>
    <xf numFmtId="0" fontId="2" fillId="0" borderId="0" xfId="1" applyAlignment="1">
      <alignment horizontal="left" wrapText="1"/>
    </xf>
    <xf numFmtId="0" fontId="2" fillId="0" borderId="0" xfId="1" applyAlignment="1">
      <alignment horizontal="left" wrapText="1" indent="4"/>
    </xf>
    <xf numFmtId="0" fontId="2" fillId="0" borderId="0" xfId="1" applyAlignment="1">
      <alignment vertical="center"/>
    </xf>
    <xf numFmtId="0" fontId="8" fillId="0" borderId="0" xfId="1" applyFont="1" applyAlignment="1">
      <alignment horizontal="left" vertical="center" wrapText="1"/>
    </xf>
    <xf numFmtId="0" fontId="8" fillId="0" borderId="0" xfId="1" applyFont="1" applyAlignment="1">
      <alignment horizontal="left" vertical="top" wrapText="1"/>
    </xf>
    <xf numFmtId="0" fontId="2" fillId="0" borderId="0" xfId="1" applyAlignment="1">
      <alignment vertical="top"/>
    </xf>
    <xf numFmtId="0" fontId="2" fillId="0" borderId="4" xfId="1" applyBorder="1" applyAlignment="1">
      <alignment vertical="top" wrapText="1"/>
    </xf>
    <xf numFmtId="0" fontId="2" fillId="0" borderId="4" xfId="1" applyBorder="1" applyAlignment="1">
      <alignment vertical="top"/>
    </xf>
    <xf numFmtId="0" fontId="2" fillId="0" borderId="1" xfId="1" applyBorder="1" applyAlignment="1">
      <alignment horizontal="left" vertical="top" wrapText="1"/>
    </xf>
    <xf numFmtId="0" fontId="2" fillId="0" borderId="0" xfId="1" applyAlignment="1">
      <alignment horizontal="left" vertical="top" wrapText="1"/>
    </xf>
    <xf numFmtId="0" fontId="2" fillId="0" borderId="4" xfId="1" applyBorder="1" applyAlignment="1">
      <alignment horizontal="left" vertical="top" wrapText="1"/>
    </xf>
    <xf numFmtId="0" fontId="2" fillId="0" borderId="1" xfId="1" applyBorder="1" applyAlignment="1">
      <alignment vertical="top" wrapText="1"/>
    </xf>
    <xf numFmtId="0" fontId="2" fillId="0" borderId="5" xfId="1" applyBorder="1" applyAlignment="1">
      <alignment vertical="top"/>
    </xf>
    <xf numFmtId="0" fontId="2" fillId="0" borderId="6" xfId="1" applyBorder="1" applyAlignment="1">
      <alignment vertical="top"/>
    </xf>
    <xf numFmtId="0" fontId="2" fillId="0" borderId="7" xfId="1" applyBorder="1" applyAlignment="1">
      <alignment vertical="top"/>
    </xf>
    <xf numFmtId="0" fontId="2" fillId="0" borderId="6" xfId="1" applyBorder="1"/>
    <xf numFmtId="0" fontId="2" fillId="0" borderId="7" xfId="1" applyBorder="1"/>
    <xf numFmtId="0" fontId="11" fillId="0" borderId="0" xfId="1" applyFont="1" applyAlignment="1">
      <alignment vertical="top" wrapText="1"/>
    </xf>
    <xf numFmtId="0" fontId="12" fillId="5" borderId="12" xfId="1" applyFont="1" applyFill="1" applyBorder="1" applyAlignment="1">
      <alignment horizontal="left" vertical="top" wrapText="1"/>
    </xf>
    <xf numFmtId="3" fontId="12" fillId="6" borderId="12" xfId="1" applyNumberFormat="1" applyFont="1" applyFill="1" applyBorder="1" applyAlignment="1">
      <alignment horizontal="center" vertical="top" wrapText="1"/>
    </xf>
    <xf numFmtId="0" fontId="12" fillId="5" borderId="13" xfId="1" applyFont="1" applyFill="1" applyBorder="1" applyAlignment="1">
      <alignment horizontal="left" vertical="top" wrapText="1"/>
    </xf>
    <xf numFmtId="0" fontId="12" fillId="6" borderId="13" xfId="1" applyFont="1" applyFill="1" applyBorder="1" applyAlignment="1">
      <alignment horizontal="center" vertical="top" wrapText="1"/>
    </xf>
    <xf numFmtId="3" fontId="12" fillId="6" borderId="13" xfId="1" applyNumberFormat="1" applyFont="1" applyFill="1" applyBorder="1" applyAlignment="1">
      <alignment horizontal="center" vertical="top" wrapText="1"/>
    </xf>
    <xf numFmtId="0" fontId="13" fillId="6" borderId="13" xfId="1" applyFont="1" applyFill="1" applyBorder="1" applyAlignment="1">
      <alignment horizontal="center" vertical="top" wrapText="1"/>
    </xf>
    <xf numFmtId="43" fontId="12" fillId="6" borderId="13" xfId="2" applyFont="1" applyFill="1" applyBorder="1" applyAlignment="1">
      <alignment horizontal="center" vertical="top" wrapText="1"/>
    </xf>
    <xf numFmtId="0" fontId="12" fillId="5" borderId="0" xfId="1" applyFont="1" applyFill="1" applyAlignment="1">
      <alignment horizontal="left" vertical="top" wrapText="1"/>
    </xf>
    <xf numFmtId="0" fontId="12" fillId="6" borderId="0" xfId="1" applyFont="1" applyFill="1" applyAlignment="1">
      <alignment horizontal="center" vertical="top" wrapText="1"/>
    </xf>
    <xf numFmtId="0" fontId="12" fillId="0" borderId="0" xfId="1" applyFont="1" applyAlignment="1">
      <alignment horizontal="left" vertical="top" wrapText="1"/>
    </xf>
    <xf numFmtId="0" fontId="12" fillId="0" borderId="0" xfId="1" applyFont="1" applyAlignment="1">
      <alignment horizontal="center" vertical="top" wrapText="1"/>
    </xf>
    <xf numFmtId="0" fontId="14" fillId="0" borderId="0" xfId="1" applyFont="1" applyAlignment="1">
      <alignment horizontal="left" vertical="top" wrapText="1"/>
    </xf>
    <xf numFmtId="3" fontId="2" fillId="0" borderId="0" xfId="1" applyNumberFormat="1"/>
    <xf numFmtId="0" fontId="12" fillId="5" borderId="12" xfId="1" applyFont="1" applyFill="1" applyBorder="1" applyAlignment="1">
      <alignment horizontal="left" wrapText="1"/>
    </xf>
    <xf numFmtId="3" fontId="12" fillId="6" borderId="12" xfId="1" applyNumberFormat="1" applyFont="1" applyFill="1" applyBorder="1" applyAlignment="1">
      <alignment horizontal="center" vertical="center" wrapText="1"/>
    </xf>
    <xf numFmtId="0" fontId="12" fillId="5" borderId="13" xfId="1" applyFont="1" applyFill="1" applyBorder="1" applyAlignment="1">
      <alignment horizontal="left" wrapText="1"/>
    </xf>
    <xf numFmtId="3" fontId="12" fillId="6" borderId="13" xfId="1" applyNumberFormat="1" applyFont="1" applyFill="1" applyBorder="1" applyAlignment="1">
      <alignment horizontal="center" vertical="center" wrapText="1"/>
    </xf>
    <xf numFmtId="0" fontId="13" fillId="6" borderId="13" xfId="1" applyFont="1" applyFill="1" applyBorder="1" applyAlignment="1">
      <alignment horizontal="center" vertical="center" wrapText="1"/>
    </xf>
    <xf numFmtId="0" fontId="12" fillId="6" borderId="13" xfId="1" applyFont="1" applyFill="1" applyBorder="1" applyAlignment="1">
      <alignment horizontal="center" vertical="center" wrapText="1"/>
    </xf>
    <xf numFmtId="0" fontId="14" fillId="0" borderId="0" xfId="1" applyFont="1" applyAlignment="1">
      <alignment horizontal="left" vertical="center" wrapText="1"/>
    </xf>
    <xf numFmtId="0" fontId="2" fillId="0" borderId="0" xfId="1" applyAlignment="1">
      <alignment horizontal="left" vertical="center" wrapText="1"/>
    </xf>
    <xf numFmtId="0" fontId="15" fillId="0" borderId="0" xfId="1" applyFont="1"/>
    <xf numFmtId="0" fontId="16" fillId="0" borderId="4" xfId="1" applyFont="1" applyBorder="1" applyAlignment="1">
      <alignment horizontal="center" vertical="top" wrapText="1"/>
    </xf>
    <xf numFmtId="0" fontId="14" fillId="0" borderId="0" xfId="1" applyFont="1" applyAlignment="1">
      <alignment horizontal="center"/>
    </xf>
    <xf numFmtId="0" fontId="16" fillId="0" borderId="4" xfId="1" applyFont="1" applyBorder="1"/>
    <xf numFmtId="4" fontId="16" fillId="0" borderId="4" xfId="1" applyNumberFormat="1" applyFont="1" applyBorder="1"/>
    <xf numFmtId="0" fontId="16" fillId="0" borderId="4" xfId="1" applyFont="1" applyBorder="1" applyAlignment="1">
      <alignment vertical="center"/>
    </xf>
    <xf numFmtId="0" fontId="17" fillId="0" borderId="0" xfId="1" applyFont="1"/>
    <xf numFmtId="4" fontId="15" fillId="0" borderId="0" xfId="1" applyNumberFormat="1" applyFont="1"/>
    <xf numFmtId="0" fontId="16" fillId="0" borderId="4" xfId="1" applyFont="1" applyBorder="1" applyAlignment="1">
      <alignment horizontal="left"/>
    </xf>
    <xf numFmtId="0" fontId="18" fillId="0" borderId="0" xfId="1" applyFont="1" applyAlignment="1">
      <alignment vertical="top"/>
    </xf>
    <xf numFmtId="2" fontId="18" fillId="0" borderId="0" xfId="1" applyNumberFormat="1" applyFont="1" applyAlignment="1">
      <alignment vertical="top"/>
    </xf>
    <xf numFmtId="0" fontId="2" fillId="0" borderId="4" xfId="1" applyBorder="1" applyAlignment="1">
      <alignment horizontal="center" vertical="center" wrapText="1"/>
    </xf>
    <xf numFmtId="0" fontId="2" fillId="0" borderId="4" xfId="1" applyBorder="1" applyAlignment="1">
      <alignment horizontal="center" vertical="center"/>
    </xf>
    <xf numFmtId="0" fontId="2" fillId="0" borderId="4" xfId="1" applyBorder="1" applyAlignment="1">
      <alignment vertical="center"/>
    </xf>
    <xf numFmtId="0" fontId="2" fillId="0" borderId="4" xfId="1" applyBorder="1" applyAlignment="1">
      <alignment wrapText="1"/>
    </xf>
    <xf numFmtId="43" fontId="2" fillId="0" borderId="4" xfId="1" applyNumberFormat="1" applyBorder="1"/>
    <xf numFmtId="165" fontId="2" fillId="0" borderId="4" xfId="1" applyNumberFormat="1" applyBorder="1"/>
    <xf numFmtId="4" fontId="2" fillId="0" borderId="4" xfId="1" applyNumberFormat="1" applyBorder="1" applyAlignment="1">
      <alignment horizontal="right"/>
    </xf>
    <xf numFmtId="165" fontId="2" fillId="0" borderId="4" xfId="1" applyNumberFormat="1" applyBorder="1" applyAlignment="1">
      <alignment horizontal="right"/>
    </xf>
    <xf numFmtId="0" fontId="2" fillId="0" borderId="4" xfId="1" applyBorder="1"/>
    <xf numFmtId="4" fontId="2" fillId="0" borderId="4" xfId="1" applyNumberFormat="1" applyBorder="1"/>
    <xf numFmtId="4" fontId="2" fillId="0" borderId="0" xfId="1" applyNumberFormat="1"/>
    <xf numFmtId="43" fontId="2" fillId="0" borderId="4" xfId="2" applyFont="1" applyBorder="1"/>
    <xf numFmtId="165" fontId="2" fillId="0" borderId="4" xfId="2" applyNumberFormat="1" applyFont="1" applyBorder="1"/>
    <xf numFmtId="0" fontId="2" fillId="0" borderId="4" xfId="1" applyBorder="1" applyAlignment="1">
      <alignment horizontal="left"/>
    </xf>
    <xf numFmtId="0" fontId="2" fillId="0" borderId="4" xfId="1" applyBorder="1" applyAlignment="1">
      <alignment horizontal="center" wrapText="1"/>
    </xf>
    <xf numFmtId="0" fontId="2" fillId="0" borderId="4" xfId="1" applyBorder="1" applyAlignment="1">
      <alignment horizontal="center"/>
    </xf>
    <xf numFmtId="0" fontId="0" fillId="0" borderId="4" xfId="1" applyFont="1" applyBorder="1" applyAlignment="1">
      <alignment horizontal="center"/>
    </xf>
    <xf numFmtId="43" fontId="0" fillId="0" borderId="4" xfId="2" applyFont="1" applyBorder="1"/>
    <xf numFmtId="165" fontId="0" fillId="0" borderId="4" xfId="2" applyNumberFormat="1" applyFont="1" applyBorder="1"/>
    <xf numFmtId="43" fontId="0" fillId="0" borderId="4" xfId="2" applyFont="1" applyFill="1" applyBorder="1"/>
    <xf numFmtId="165" fontId="0" fillId="0" borderId="4" xfId="2" applyNumberFormat="1" applyFont="1" applyFill="1" applyBorder="1"/>
    <xf numFmtId="0" fontId="2" fillId="0" borderId="0" xfId="1" applyAlignment="1">
      <alignment vertical="center" wrapText="1"/>
    </xf>
    <xf numFmtId="0" fontId="16" fillId="0" borderId="4" xfId="1" applyFont="1" applyBorder="1" applyAlignment="1">
      <alignment horizontal="center" vertical="center" wrapText="1"/>
    </xf>
    <xf numFmtId="0" fontId="14" fillId="0" borderId="0" xfId="1" applyFont="1" applyAlignment="1">
      <alignment horizontal="center" wrapText="1"/>
    </xf>
    <xf numFmtId="0" fontId="16" fillId="0" borderId="4" xfId="1" applyFont="1" applyBorder="1" applyAlignment="1">
      <alignment horizontal="left" vertical="top"/>
    </xf>
    <xf numFmtId="4" fontId="16" fillId="0" borderId="4" xfId="1" applyNumberFormat="1" applyFont="1" applyBorder="1" applyAlignment="1">
      <alignment vertical="top"/>
    </xf>
    <xf numFmtId="4" fontId="2" fillId="0" borderId="16" xfId="1" applyNumberFormat="1" applyBorder="1"/>
    <xf numFmtId="3" fontId="2" fillId="0" borderId="4" xfId="1" applyNumberFormat="1" applyBorder="1" applyAlignment="1">
      <alignment horizontal="center" vertical="center"/>
    </xf>
    <xf numFmtId="3" fontId="2" fillId="0" borderId="4" xfId="1" applyNumberFormat="1" applyBorder="1"/>
    <xf numFmtId="3" fontId="2" fillId="0" borderId="4" xfId="1" applyNumberFormat="1" applyBorder="1" applyAlignment="1">
      <alignment horizontal="right"/>
    </xf>
    <xf numFmtId="0" fontId="2" fillId="0" borderId="0" xfId="1" applyAlignment="1">
      <alignment horizontal="right"/>
    </xf>
    <xf numFmtId="43" fontId="2" fillId="0" borderId="4" xfId="2" applyBorder="1"/>
    <xf numFmtId="43" fontId="2" fillId="0" borderId="4" xfId="2" applyFill="1" applyBorder="1"/>
    <xf numFmtId="165" fontId="2" fillId="0" borderId="4" xfId="2" applyNumberFormat="1" applyFont="1" applyFill="1" applyBorder="1"/>
    <xf numFmtId="43" fontId="2" fillId="0" borderId="0" xfId="1" applyNumberFormat="1"/>
    <xf numFmtId="165" fontId="2" fillId="0" borderId="0" xfId="1" applyNumberFormat="1"/>
    <xf numFmtId="3" fontId="2" fillId="0" borderId="0" xfId="1" applyNumberFormat="1" applyAlignment="1">
      <alignment wrapText="1"/>
    </xf>
    <xf numFmtId="0" fontId="15" fillId="0" borderId="0" xfId="1" applyFont="1" applyAlignment="1">
      <alignment wrapText="1"/>
    </xf>
    <xf numFmtId="0" fontId="16" fillId="0" borderId="4" xfId="1" applyFont="1" applyBorder="1" applyAlignment="1">
      <alignment horizontal="left" vertical="top" wrapText="1"/>
    </xf>
    <xf numFmtId="4" fontId="16" fillId="0" borderId="4" xfId="1" applyNumberFormat="1" applyFont="1" applyBorder="1" applyAlignment="1">
      <alignment horizontal="right"/>
    </xf>
    <xf numFmtId="4" fontId="2" fillId="0" borderId="0" xfId="1" applyNumberFormat="1" applyAlignment="1">
      <alignment horizontal="right" vertical="center"/>
    </xf>
    <xf numFmtId="166" fontId="15" fillId="0" borderId="0" xfId="1" applyNumberFormat="1" applyFont="1"/>
    <xf numFmtId="43" fontId="2" fillId="0" borderId="4" xfId="2" applyFont="1" applyFill="1" applyBorder="1"/>
    <xf numFmtId="43" fontId="0" fillId="0" borderId="5" xfId="2" applyFont="1" applyFill="1" applyBorder="1"/>
    <xf numFmtId="165" fontId="0" fillId="0" borderId="5" xfId="2" applyNumberFormat="1" applyFont="1" applyFill="1" applyBorder="1"/>
    <xf numFmtId="3" fontId="2" fillId="0" borderId="0" xfId="1" applyNumberFormat="1" applyAlignment="1">
      <alignment vertical="center"/>
    </xf>
    <xf numFmtId="0" fontId="16" fillId="0" borderId="0" xfId="1" applyFont="1" applyAlignment="1">
      <alignment horizontal="left" vertical="center"/>
    </xf>
    <xf numFmtId="164" fontId="15" fillId="0" borderId="0" xfId="1" applyNumberFormat="1" applyFont="1" applyAlignment="1">
      <alignment vertical="center"/>
    </xf>
    <xf numFmtId="164" fontId="8" fillId="0" borderId="0" xfId="1" applyNumberFormat="1" applyFont="1" applyAlignment="1">
      <alignment horizontal="left" vertical="center" wrapText="1"/>
    </xf>
    <xf numFmtId="164" fontId="8" fillId="0" borderId="0" xfId="1" applyNumberFormat="1" applyFont="1" applyAlignment="1">
      <alignment horizontal="left" vertical="center"/>
    </xf>
    <xf numFmtId="164" fontId="2" fillId="0" borderId="0" xfId="1" applyNumberFormat="1" applyAlignment="1">
      <alignment vertical="center"/>
    </xf>
    <xf numFmtId="164" fontId="8" fillId="0" borderId="0" xfId="1" applyNumberFormat="1" applyFont="1" applyAlignment="1">
      <alignment vertical="center" wrapText="1"/>
    </xf>
    <xf numFmtId="167" fontId="14" fillId="0" borderId="4" xfId="1" applyNumberFormat="1" applyFont="1" applyBorder="1" applyAlignment="1">
      <alignment vertical="center" wrapText="1"/>
    </xf>
    <xf numFmtId="167" fontId="14" fillId="0" borderId="4" xfId="1" applyNumberFormat="1" applyFont="1" applyBorder="1" applyAlignment="1">
      <alignment horizontal="center" vertical="center"/>
    </xf>
    <xf numFmtId="167" fontId="14" fillId="0" borderId="4" xfId="1" applyNumberFormat="1" applyFont="1" applyBorder="1" applyAlignment="1">
      <alignment horizontal="center" vertical="center" wrapText="1"/>
    </xf>
    <xf numFmtId="0" fontId="14" fillId="0" borderId="4" xfId="1" applyFont="1" applyBorder="1" applyAlignment="1">
      <alignment horizontal="center" vertical="center"/>
    </xf>
    <xf numFmtId="0" fontId="2" fillId="0" borderId="0" xfId="1" applyAlignment="1">
      <alignment horizontal="center" vertical="center"/>
    </xf>
    <xf numFmtId="3" fontId="2" fillId="0" borderId="0" xfId="1" applyNumberFormat="1" applyAlignment="1">
      <alignment horizontal="center" vertical="center"/>
    </xf>
    <xf numFmtId="4" fontId="14" fillId="0" borderId="4" xfId="1" applyNumberFormat="1" applyFont="1" applyBorder="1" applyAlignment="1">
      <alignment horizontal="left" vertical="center" wrapText="1"/>
    </xf>
    <xf numFmtId="4" fontId="14" fillId="0" borderId="4" xfId="1" applyNumberFormat="1" applyFont="1" applyBorder="1" applyAlignment="1">
      <alignment vertical="center"/>
    </xf>
    <xf numFmtId="4" fontId="2" fillId="0" borderId="0" xfId="1" applyNumberFormat="1" applyAlignment="1">
      <alignment vertical="center"/>
    </xf>
    <xf numFmtId="4" fontId="14" fillId="0" borderId="6" xfId="1" applyNumberFormat="1" applyFont="1" applyBorder="1" applyAlignment="1">
      <alignment vertical="center"/>
    </xf>
    <xf numFmtId="4" fontId="2" fillId="0" borderId="0" xfId="1" applyNumberFormat="1" applyAlignment="1">
      <alignment horizontal="left" vertical="center" wrapText="1"/>
    </xf>
    <xf numFmtId="0" fontId="16" fillId="0" borderId="0" xfId="1" applyFont="1" applyAlignment="1">
      <alignment vertical="center"/>
    </xf>
    <xf numFmtId="0" fontId="16" fillId="0" borderId="4" xfId="1" applyFont="1" applyBorder="1" applyAlignment="1">
      <alignment vertical="center" wrapText="1"/>
    </xf>
    <xf numFmtId="167" fontId="16" fillId="0" borderId="3" xfId="1" applyNumberFormat="1" applyFont="1" applyBorder="1" applyAlignment="1">
      <alignment horizontal="center" vertical="center"/>
    </xf>
    <xf numFmtId="0" fontId="16" fillId="0" borderId="3" xfId="1" applyFont="1" applyBorder="1" applyAlignment="1">
      <alignment horizontal="center" vertical="center" wrapText="1"/>
    </xf>
    <xf numFmtId="0" fontId="16" fillId="0" borderId="3" xfId="1" applyFont="1" applyBorder="1" applyAlignment="1">
      <alignment horizontal="center" vertical="center"/>
    </xf>
    <xf numFmtId="0" fontId="16" fillId="0" borderId="7" xfId="1" applyFont="1" applyBorder="1" applyAlignment="1">
      <alignment horizontal="center" vertical="center"/>
    </xf>
    <xf numFmtId="2" fontId="16" fillId="0" borderId="17" xfId="1" applyNumberFormat="1" applyFont="1" applyBorder="1" applyAlignment="1">
      <alignment vertical="center"/>
    </xf>
    <xf numFmtId="4" fontId="16" fillId="0" borderId="17" xfId="1" applyNumberFormat="1" applyFont="1" applyBorder="1" applyAlignment="1">
      <alignment vertical="center"/>
    </xf>
    <xf numFmtId="0" fontId="16" fillId="0" borderId="7" xfId="1" applyFont="1" applyBorder="1" applyAlignment="1">
      <alignment horizontal="left" vertical="center"/>
    </xf>
    <xf numFmtId="0" fontId="2" fillId="0" borderId="0" xfId="1" applyAlignment="1">
      <alignment horizontal="right" vertical="center"/>
    </xf>
    <xf numFmtId="3" fontId="15" fillId="0" borderId="0" xfId="1" applyNumberFormat="1" applyFont="1" applyAlignment="1">
      <alignment vertical="center"/>
    </xf>
    <xf numFmtId="0" fontId="2" fillId="0" borderId="4" xfId="1" applyBorder="1" applyAlignment="1">
      <alignment vertical="center" wrapText="1"/>
    </xf>
    <xf numFmtId="0" fontId="2" fillId="7" borderId="4" xfId="1" applyFill="1" applyBorder="1" applyAlignment="1">
      <alignment horizontal="center"/>
    </xf>
    <xf numFmtId="0" fontId="2" fillId="7" borderId="4" xfId="1" applyFill="1" applyBorder="1"/>
    <xf numFmtId="3" fontId="2" fillId="7" borderId="4" xfId="1" applyNumberFormat="1" applyFill="1" applyBorder="1" applyAlignment="1">
      <alignment vertical="center"/>
    </xf>
    <xf numFmtId="164" fontId="2" fillId="0" borderId="4" xfId="1" applyNumberFormat="1" applyBorder="1" applyAlignment="1">
      <alignment horizontal="left" vertical="center"/>
    </xf>
    <xf numFmtId="3" fontId="2" fillId="0" borderId="4" xfId="1" applyNumberFormat="1" applyBorder="1" applyAlignment="1">
      <alignment vertical="center"/>
    </xf>
    <xf numFmtId="165" fontId="0" fillId="0" borderId="0" xfId="2" applyNumberFormat="1" applyFont="1" applyFill="1" applyAlignment="1">
      <alignment vertical="center"/>
    </xf>
    <xf numFmtId="3" fontId="19" fillId="0" borderId="0" xfId="1" applyNumberFormat="1" applyFont="1" applyAlignment="1">
      <alignment horizontal="center" vertical="center"/>
    </xf>
    <xf numFmtId="3" fontId="2" fillId="0" borderId="0" xfId="1" applyNumberFormat="1" applyAlignment="1">
      <alignment horizontal="left" vertical="center"/>
    </xf>
    <xf numFmtId="164" fontId="14" fillId="0" borderId="4" xfId="1" applyNumberFormat="1" applyFont="1" applyBorder="1" applyAlignment="1">
      <alignment vertical="center" wrapText="1"/>
    </xf>
    <xf numFmtId="3" fontId="14" fillId="0" borderId="4" xfId="1" applyNumberFormat="1" applyFont="1" applyBorder="1" applyAlignment="1">
      <alignment horizontal="center" vertical="center" wrapText="1"/>
    </xf>
    <xf numFmtId="0" fontId="14" fillId="0" borderId="4" xfId="1" applyFont="1" applyBorder="1" applyAlignment="1">
      <alignment horizontal="center" vertical="center" wrapText="1"/>
    </xf>
    <xf numFmtId="166" fontId="2" fillId="0" borderId="0" xfId="1" applyNumberFormat="1" applyAlignment="1">
      <alignment horizontal="right" vertical="center"/>
    </xf>
    <xf numFmtId="168" fontId="0" fillId="0" borderId="0" xfId="3" applyNumberFormat="1" applyFont="1" applyFill="1" applyAlignment="1">
      <alignment vertical="center"/>
    </xf>
    <xf numFmtId="164" fontId="16" fillId="0" borderId="0" xfId="1" applyNumberFormat="1" applyFont="1" applyAlignment="1">
      <alignment vertical="center"/>
    </xf>
    <xf numFmtId="3" fontId="16" fillId="0" borderId="0" xfId="1" applyNumberFormat="1" applyFont="1" applyAlignment="1">
      <alignment vertical="center"/>
    </xf>
    <xf numFmtId="164" fontId="16" fillId="0" borderId="4" xfId="1" applyNumberFormat="1" applyFont="1" applyBorder="1" applyAlignment="1">
      <alignment vertical="center" wrapText="1"/>
    </xf>
    <xf numFmtId="167" fontId="16" fillId="0" borderId="4" xfId="1" applyNumberFormat="1" applyFont="1" applyBorder="1" applyAlignment="1">
      <alignment horizontal="center" vertical="center"/>
    </xf>
    <xf numFmtId="3" fontId="16" fillId="0" borderId="4" xfId="1" applyNumberFormat="1" applyFont="1" applyBorder="1" applyAlignment="1">
      <alignment horizontal="center" vertical="center" wrapText="1"/>
    </xf>
    <xf numFmtId="0" fontId="16" fillId="0" borderId="4" xfId="1" applyFont="1" applyBorder="1" applyAlignment="1">
      <alignment horizontal="center" vertical="center"/>
    </xf>
    <xf numFmtId="2" fontId="16" fillId="0" borderId="4" xfId="1" applyNumberFormat="1" applyFont="1" applyBorder="1" applyAlignment="1">
      <alignment vertical="center"/>
    </xf>
    <xf numFmtId="4" fontId="16" fillId="0" borderId="4" xfId="1" applyNumberFormat="1" applyFont="1" applyBorder="1" applyAlignment="1">
      <alignment vertical="center"/>
    </xf>
    <xf numFmtId="164" fontId="16" fillId="0" borderId="4" xfId="1" applyNumberFormat="1" applyFont="1" applyBorder="1" applyAlignment="1">
      <alignment horizontal="left" vertical="center"/>
    </xf>
    <xf numFmtId="4" fontId="19" fillId="0" borderId="0" xfId="1" applyNumberFormat="1" applyFont="1" applyAlignment="1">
      <alignment horizontal="center" vertical="center"/>
    </xf>
    <xf numFmtId="164" fontId="2" fillId="0" borderId="4" xfId="1" applyNumberFormat="1" applyBorder="1" applyAlignment="1">
      <alignment vertical="center" wrapText="1"/>
    </xf>
    <xf numFmtId="43" fontId="0" fillId="7" borderId="4" xfId="2" applyFont="1" applyFill="1" applyBorder="1"/>
    <xf numFmtId="43" fontId="0" fillId="7" borderId="4" xfId="2" applyFont="1" applyFill="1" applyBorder="1" applyAlignment="1">
      <alignment vertical="center"/>
    </xf>
    <xf numFmtId="43" fontId="0" fillId="7" borderId="0" xfId="2" applyFont="1" applyFill="1"/>
    <xf numFmtId="43" fontId="2" fillId="0" borderId="0" xfId="1" applyNumberFormat="1" applyAlignment="1">
      <alignment vertical="center"/>
    </xf>
    <xf numFmtId="164" fontId="2" fillId="0" borderId="7" xfId="1" applyNumberFormat="1" applyBorder="1" applyAlignment="1">
      <alignment horizontal="left" vertical="center"/>
    </xf>
    <xf numFmtId="43" fontId="2" fillId="7" borderId="4" xfId="2" applyFont="1" applyFill="1" applyBorder="1" applyAlignment="1">
      <alignment vertical="center"/>
    </xf>
    <xf numFmtId="43" fontId="0" fillId="0" borderId="0" xfId="2" applyFont="1" applyFill="1" applyAlignment="1">
      <alignment vertical="center"/>
    </xf>
    <xf numFmtId="169" fontId="2" fillId="0" borderId="0" xfId="1" applyNumberFormat="1" applyAlignment="1">
      <alignment vertical="center"/>
    </xf>
    <xf numFmtId="169" fontId="19" fillId="0" borderId="0" xfId="1" applyNumberFormat="1" applyFont="1" applyAlignment="1">
      <alignment horizontal="center" vertical="center"/>
    </xf>
    <xf numFmtId="169" fontId="0" fillId="0" borderId="0" xfId="2" applyNumberFormat="1" applyFont="1" applyFill="1" applyAlignment="1">
      <alignment vertical="center"/>
    </xf>
    <xf numFmtId="169" fontId="0" fillId="0" borderId="0" xfId="2" applyNumberFormat="1" applyFont="1" applyFill="1" applyBorder="1" applyAlignment="1">
      <alignment vertical="center"/>
    </xf>
    <xf numFmtId="169" fontId="19" fillId="0" borderId="0" xfId="2" applyNumberFormat="1" applyFont="1" applyFill="1" applyBorder="1" applyAlignment="1">
      <alignment horizontal="center" vertical="center"/>
    </xf>
    <xf numFmtId="0" fontId="2" fillId="0" borderId="0" xfId="1" applyAlignment="1">
      <alignment horizontal="left" vertical="center"/>
    </xf>
    <xf numFmtId="167" fontId="2" fillId="0" borderId="4" xfId="1" applyNumberFormat="1" applyBorder="1" applyAlignment="1">
      <alignment horizontal="center" vertical="center"/>
    </xf>
    <xf numFmtId="3" fontId="2" fillId="0" borderId="0" xfId="1" applyNumberFormat="1" applyAlignment="1">
      <alignment vertical="center" wrapText="1"/>
    </xf>
    <xf numFmtId="4" fontId="2" fillId="0" borderId="4" xfId="1" applyNumberFormat="1" applyBorder="1" applyAlignment="1">
      <alignment horizontal="left" vertical="center" wrapText="1"/>
    </xf>
    <xf numFmtId="4" fontId="2" fillId="0" borderId="4" xfId="1" applyNumberFormat="1" applyBorder="1" applyAlignment="1">
      <alignment vertical="center"/>
    </xf>
    <xf numFmtId="4" fontId="2" fillId="0" borderId="18" xfId="1" applyNumberFormat="1" applyBorder="1" applyAlignment="1">
      <alignment vertical="center"/>
    </xf>
    <xf numFmtId="3" fontId="2" fillId="0" borderId="0" xfId="1" applyNumberFormat="1" applyAlignment="1">
      <alignment horizontal="right" vertical="center"/>
    </xf>
    <xf numFmtId="4" fontId="2" fillId="0" borderId="0" xfId="1" applyNumberFormat="1" applyAlignment="1">
      <alignment horizontal="center" vertical="center"/>
    </xf>
    <xf numFmtId="170" fontId="16" fillId="0" borderId="4" xfId="1" applyNumberFormat="1" applyFont="1" applyBorder="1" applyAlignment="1">
      <alignment vertical="center" wrapText="1"/>
    </xf>
    <xf numFmtId="170" fontId="16" fillId="0" borderId="4" xfId="1" applyNumberFormat="1" applyFont="1" applyBorder="1" applyAlignment="1">
      <alignment horizontal="center" vertical="center"/>
    </xf>
    <xf numFmtId="0" fontId="2" fillId="0" borderId="18" xfId="1" applyBorder="1" applyAlignment="1">
      <alignment vertical="center"/>
    </xf>
    <xf numFmtId="170" fontId="16" fillId="0" borderId="4" xfId="1" applyNumberFormat="1" applyFont="1" applyBorder="1" applyAlignment="1">
      <alignment vertical="center"/>
    </xf>
    <xf numFmtId="4" fontId="16" fillId="0" borderId="4" xfId="1" applyNumberFormat="1" applyFont="1" applyBorder="1" applyAlignment="1">
      <alignment horizontal="left" vertical="center" wrapText="1"/>
    </xf>
    <xf numFmtId="3" fontId="2" fillId="0" borderId="4" xfId="1" applyNumberFormat="1" applyBorder="1" applyAlignment="1">
      <alignment vertical="center" wrapText="1"/>
    </xf>
    <xf numFmtId="3" fontId="21" fillId="0" borderId="4" xfId="4" applyNumberFormat="1" applyFont="1" applyBorder="1"/>
    <xf numFmtId="0" fontId="22" fillId="0" borderId="0" xfId="1" applyFont="1" applyAlignment="1">
      <alignment vertical="center"/>
    </xf>
    <xf numFmtId="10" fontId="2" fillId="0" borderId="0" xfId="1" applyNumberFormat="1" applyAlignment="1">
      <alignment vertical="center"/>
    </xf>
    <xf numFmtId="4" fontId="2" fillId="0" borderId="1" xfId="1" applyNumberFormat="1" applyBorder="1" applyAlignment="1">
      <alignment vertical="center"/>
    </xf>
    <xf numFmtId="1" fontId="16" fillId="0" borderId="4" xfId="1" applyNumberFormat="1" applyFont="1" applyBorder="1" applyAlignment="1">
      <alignment vertical="top" wrapText="1"/>
    </xf>
    <xf numFmtId="1" fontId="16" fillId="0" borderId="4" xfId="1" applyNumberFormat="1" applyFont="1" applyBorder="1" applyAlignment="1">
      <alignment horizontal="center" vertical="center" wrapText="1"/>
    </xf>
    <xf numFmtId="43" fontId="16" fillId="0" borderId="4" xfId="2" applyFont="1" applyFill="1" applyBorder="1" applyAlignment="1">
      <alignment vertical="center"/>
    </xf>
    <xf numFmtId="1" fontId="2" fillId="0" borderId="4" xfId="1" applyNumberFormat="1" applyBorder="1" applyAlignment="1">
      <alignment vertical="center" wrapText="1"/>
    </xf>
    <xf numFmtId="0" fontId="2" fillId="7" borderId="4" xfId="1" applyFill="1" applyBorder="1" applyAlignment="1">
      <alignment vertical="center"/>
    </xf>
    <xf numFmtId="0" fontId="2" fillId="0" borderId="5" xfId="1" applyBorder="1" applyAlignment="1">
      <alignment vertical="center"/>
    </xf>
    <xf numFmtId="0" fontId="2" fillId="7" borderId="5" xfId="1" applyFill="1" applyBorder="1" applyAlignment="1">
      <alignment vertical="center"/>
    </xf>
    <xf numFmtId="43" fontId="0" fillId="7" borderId="5" xfId="2" applyFont="1" applyFill="1" applyBorder="1"/>
    <xf numFmtId="43" fontId="0" fillId="7" borderId="5" xfId="2" applyFont="1" applyFill="1" applyBorder="1" applyAlignment="1">
      <alignment vertical="center"/>
    </xf>
    <xf numFmtId="167" fontId="2" fillId="0" borderId="4" xfId="1" applyNumberFormat="1" applyBorder="1" applyAlignment="1">
      <alignment vertical="center" wrapText="1"/>
    </xf>
    <xf numFmtId="167" fontId="2" fillId="0" borderId="4" xfId="1" applyNumberFormat="1" applyBorder="1" applyAlignment="1">
      <alignment horizontal="center" vertical="center" wrapText="1"/>
    </xf>
    <xf numFmtId="2" fontId="2" fillId="0" borderId="0" xfId="1" applyNumberFormat="1" applyAlignment="1">
      <alignment vertical="center"/>
    </xf>
    <xf numFmtId="0" fontId="16" fillId="0" borderId="4" xfId="1" applyFont="1" applyBorder="1" applyAlignment="1">
      <alignment horizontal="left" vertical="center"/>
    </xf>
    <xf numFmtId="0" fontId="2" fillId="0" borderId="3" xfId="1" applyBorder="1" applyAlignment="1">
      <alignment vertical="center" wrapText="1"/>
    </xf>
    <xf numFmtId="0" fontId="2" fillId="0" borderId="3" xfId="1" applyBorder="1" applyAlignment="1">
      <alignment horizontal="center" vertical="center" wrapText="1"/>
    </xf>
    <xf numFmtId="0" fontId="2" fillId="0" borderId="3" xfId="1" applyBorder="1" applyAlignment="1">
      <alignment horizontal="center" vertical="center"/>
    </xf>
    <xf numFmtId="0" fontId="2" fillId="0" borderId="3" xfId="1" applyBorder="1" applyAlignment="1">
      <alignment vertical="center"/>
    </xf>
    <xf numFmtId="3" fontId="2" fillId="0" borderId="3" xfId="1" applyNumberFormat="1" applyBorder="1" applyAlignment="1">
      <alignment vertical="center"/>
    </xf>
    <xf numFmtId="0" fontId="2" fillId="0" borderId="7" xfId="1" applyBorder="1" applyAlignment="1">
      <alignment horizontal="center" vertical="center"/>
    </xf>
    <xf numFmtId="165" fontId="0" fillId="7" borderId="17" xfId="2" applyNumberFormat="1" applyFont="1" applyFill="1" applyBorder="1" applyAlignment="1">
      <alignment horizontal="center" vertical="center"/>
    </xf>
    <xf numFmtId="165" fontId="0" fillId="7" borderId="17" xfId="2" applyNumberFormat="1" applyFont="1" applyFill="1" applyBorder="1"/>
    <xf numFmtId="165" fontId="0" fillId="7" borderId="17" xfId="2" applyNumberFormat="1" applyFont="1" applyFill="1" applyBorder="1" applyAlignment="1">
      <alignment vertical="center"/>
    </xf>
    <xf numFmtId="0" fontId="2" fillId="0" borderId="7" xfId="1" applyBorder="1" applyAlignment="1">
      <alignment horizontal="center"/>
    </xf>
    <xf numFmtId="165" fontId="0" fillId="7" borderId="17" xfId="2" applyNumberFormat="1" applyFont="1" applyFill="1" applyBorder="1" applyAlignment="1">
      <alignment horizontal="center"/>
    </xf>
    <xf numFmtId="164" fontId="2" fillId="0" borderId="7" xfId="1" applyNumberFormat="1" applyBorder="1" applyAlignment="1">
      <alignment horizontal="left"/>
    </xf>
    <xf numFmtId="165" fontId="10" fillId="0" borderId="17" xfId="2" applyNumberFormat="1" applyFont="1" applyFill="1" applyBorder="1"/>
    <xf numFmtId="43" fontId="0" fillId="0" borderId="4" xfId="2" applyFont="1" applyFill="1" applyBorder="1" applyAlignment="1">
      <alignment vertical="center"/>
    </xf>
    <xf numFmtId="43" fontId="0" fillId="0" borderId="1" xfId="2" applyFont="1" applyFill="1" applyBorder="1" applyAlignment="1">
      <alignment vertical="center"/>
    </xf>
    <xf numFmtId="1" fontId="16" fillId="0" borderId="4" xfId="1" applyNumberFormat="1" applyFont="1" applyBorder="1" applyAlignment="1">
      <alignment vertical="center" wrapText="1"/>
    </xf>
    <xf numFmtId="43" fontId="0" fillId="7" borderId="4" xfId="2" applyFont="1" applyFill="1" applyBorder="1" applyAlignment="1">
      <alignment horizontal="center" vertical="center"/>
    </xf>
    <xf numFmtId="43" fontId="2" fillId="7" borderId="4" xfId="2" applyFont="1" applyFill="1" applyBorder="1" applyAlignment="1">
      <alignment horizontal="center" vertical="center"/>
    </xf>
    <xf numFmtId="43" fontId="21" fillId="0" borderId="4" xfId="2" applyFont="1" applyFill="1" applyBorder="1"/>
    <xf numFmtId="0" fontId="25" fillId="0" borderId="4" xfId="1" applyFont="1" applyBorder="1" applyAlignment="1">
      <alignment horizontal="center"/>
    </xf>
    <xf numFmtId="4" fontId="25" fillId="0" borderId="4" xfId="1" applyNumberFormat="1" applyFont="1" applyBorder="1" applyAlignment="1">
      <alignment horizontal="center"/>
    </xf>
    <xf numFmtId="0" fontId="25" fillId="0" borderId="1" xfId="1" applyFont="1" applyBorder="1"/>
    <xf numFmtId="3" fontId="16" fillId="0" borderId="4" xfId="1" applyNumberFormat="1" applyFont="1" applyBorder="1"/>
    <xf numFmtId="165" fontId="16" fillId="0" borderId="4" xfId="2" applyNumberFormat="1" applyFont="1" applyFill="1" applyBorder="1"/>
    <xf numFmtId="43" fontId="25" fillId="0" borderId="4" xfId="2" applyFont="1" applyBorder="1"/>
    <xf numFmtId="3" fontId="25" fillId="0" borderId="4" xfId="1" applyNumberFormat="1" applyFont="1" applyBorder="1"/>
    <xf numFmtId="165" fontId="25" fillId="0" borderId="4" xfId="2" applyNumberFormat="1" applyFont="1" applyFill="1" applyBorder="1"/>
    <xf numFmtId="165" fontId="16" fillId="0" borderId="4" xfId="2" applyNumberFormat="1" applyFont="1" applyBorder="1"/>
    <xf numFmtId="43" fontId="16" fillId="0" borderId="4" xfId="2" applyFont="1" applyBorder="1"/>
    <xf numFmtId="0" fontId="18" fillId="0" borderId="0" xfId="1" applyFont="1"/>
    <xf numFmtId="3" fontId="18" fillId="0" borderId="0" xfId="1" applyNumberFormat="1" applyFont="1"/>
    <xf numFmtId="43" fontId="18" fillId="0" borderId="0" xfId="2" applyFont="1"/>
    <xf numFmtId="0" fontId="21" fillId="0" borderId="0" xfId="1" applyFont="1"/>
    <xf numFmtId="3" fontId="21" fillId="0" borderId="0" xfId="1" applyNumberFormat="1" applyFont="1"/>
    <xf numFmtId="4" fontId="21" fillId="0" borderId="0" xfId="1" applyNumberFormat="1" applyFont="1"/>
    <xf numFmtId="0" fontId="21" fillId="0" borderId="0" xfId="1" applyFont="1" applyAlignment="1">
      <alignment horizontal="left" indent="1"/>
    </xf>
    <xf numFmtId="0" fontId="26" fillId="0" borderId="0" xfId="1" applyFont="1" applyAlignment="1">
      <alignment vertical="center"/>
    </xf>
    <xf numFmtId="43" fontId="2" fillId="0" borderId="0" xfId="1" applyNumberFormat="1" applyAlignment="1">
      <alignment horizontal="left" indent="1"/>
    </xf>
    <xf numFmtId="0" fontId="14" fillId="0" borderId="0" xfId="1" applyFont="1"/>
    <xf numFmtId="49" fontId="2" fillId="0" borderId="0" xfId="1" applyNumberFormat="1" applyAlignment="1">
      <alignment horizontal="left" indent="1"/>
    </xf>
    <xf numFmtId="49" fontId="21" fillId="0" borderId="0" xfId="1" applyNumberFormat="1" applyFont="1" applyAlignment="1">
      <alignment horizontal="left" indent="1"/>
    </xf>
    <xf numFmtId="3" fontId="2" fillId="0" borderId="0" xfId="1" applyNumberFormat="1" applyAlignment="1">
      <alignment horizontal="center" vertical="center" wrapText="1"/>
    </xf>
    <xf numFmtId="0" fontId="16" fillId="0" borderId="4" xfId="1" applyFont="1" applyBorder="1" applyAlignment="1">
      <alignment horizontal="center"/>
    </xf>
    <xf numFmtId="43" fontId="16" fillId="0" borderId="4" xfId="2" applyFont="1" applyFill="1" applyBorder="1"/>
    <xf numFmtId="165" fontId="1" fillId="0" borderId="4" xfId="2" applyNumberFormat="1" applyFont="1" applyFill="1" applyBorder="1"/>
    <xf numFmtId="0" fontId="27" fillId="0" borderId="4" xfId="1" applyFont="1" applyBorder="1" applyAlignment="1">
      <alignment horizontal="center" vertical="center"/>
    </xf>
    <xf numFmtId="43" fontId="1" fillId="0" borderId="4" xfId="2" applyFont="1" applyFill="1" applyBorder="1"/>
    <xf numFmtId="43" fontId="28" fillId="0" borderId="4" xfId="2" applyFont="1" applyFill="1" applyBorder="1"/>
    <xf numFmtId="168" fontId="0" fillId="0" borderId="0" xfId="3" applyNumberFormat="1" applyFont="1" applyFill="1"/>
    <xf numFmtId="0" fontId="17" fillId="0" borderId="0" xfId="1" applyFont="1" applyAlignment="1">
      <alignment vertical="center"/>
    </xf>
    <xf numFmtId="49" fontId="27" fillId="0" borderId="4" xfId="1" applyNumberFormat="1" applyFont="1" applyBorder="1" applyAlignment="1">
      <alignment vertical="center"/>
    </xf>
    <xf numFmtId="0" fontId="16" fillId="0" borderId="5" xfId="1" applyFont="1" applyBorder="1"/>
    <xf numFmtId="43" fontId="1" fillId="0" borderId="5" xfId="2" applyFont="1" applyFill="1" applyBorder="1"/>
    <xf numFmtId="165" fontId="1" fillId="0" borderId="5" xfId="2" applyNumberFormat="1" applyFont="1" applyFill="1" applyBorder="1"/>
    <xf numFmtId="0" fontId="27" fillId="0" borderId="5" xfId="1" applyFont="1" applyBorder="1" applyAlignment="1">
      <alignment horizontal="center" vertical="center"/>
    </xf>
    <xf numFmtId="49" fontId="27" fillId="0" borderId="5" xfId="1" applyNumberFormat="1" applyFont="1" applyBorder="1" applyAlignment="1">
      <alignment vertical="center"/>
    </xf>
    <xf numFmtId="0" fontId="14" fillId="0" borderId="20" xfId="1" applyFont="1" applyBorder="1" applyAlignment="1">
      <alignment vertical="center"/>
    </xf>
    <xf numFmtId="43" fontId="14" fillId="0" borderId="20" xfId="2" applyFont="1" applyFill="1" applyBorder="1" applyAlignment="1">
      <alignment vertical="center"/>
    </xf>
    <xf numFmtId="165" fontId="14" fillId="0" borderId="20" xfId="2" applyNumberFormat="1" applyFont="1" applyFill="1" applyBorder="1" applyAlignment="1">
      <alignment vertical="center"/>
    </xf>
    <xf numFmtId="0" fontId="14" fillId="0" borderId="21" xfId="1" applyFont="1" applyBorder="1" applyAlignment="1">
      <alignment vertical="center"/>
    </xf>
    <xf numFmtId="3" fontId="14" fillId="0" borderId="20" xfId="1" applyNumberFormat="1" applyFont="1" applyBorder="1" applyAlignment="1">
      <alignment vertical="center"/>
    </xf>
    <xf numFmtId="4" fontId="14" fillId="0" borderId="20" xfId="1" applyNumberFormat="1" applyFont="1" applyBorder="1" applyAlignment="1">
      <alignment vertical="center"/>
    </xf>
    <xf numFmtId="168" fontId="14" fillId="0" borderId="20" xfId="1" applyNumberFormat="1" applyFont="1" applyBorder="1" applyAlignment="1">
      <alignment horizontal="right" vertical="center" wrapText="1"/>
    </xf>
    <xf numFmtId="0" fontId="14" fillId="0" borderId="0" xfId="1" applyFont="1" applyAlignment="1">
      <alignment vertical="center"/>
    </xf>
    <xf numFmtId="168" fontId="2" fillId="0" borderId="0" xfId="1" applyNumberFormat="1" applyAlignment="1">
      <alignment horizontal="right" vertical="center" wrapText="1"/>
    </xf>
    <xf numFmtId="3" fontId="14" fillId="0" borderId="0" xfId="1" applyNumberFormat="1" applyFont="1" applyAlignment="1">
      <alignment horizontal="left" vertical="center"/>
    </xf>
    <xf numFmtId="0" fontId="5" fillId="0" borderId="0" xfId="1" applyFont="1" applyAlignment="1">
      <alignment horizontal="left" vertical="center"/>
    </xf>
    <xf numFmtId="0" fontId="15" fillId="0" borderId="0" xfId="1" applyFont="1" applyAlignment="1">
      <alignment horizontal="left" vertical="center" wrapText="1"/>
    </xf>
    <xf numFmtId="0" fontId="2" fillId="0" borderId="0" xfId="1" applyAlignment="1">
      <alignment horizontal="right" vertical="center" wrapText="1"/>
    </xf>
    <xf numFmtId="0" fontId="8" fillId="0" borderId="0" xfId="1" applyFont="1" applyAlignment="1">
      <alignment vertical="center" wrapText="1"/>
    </xf>
    <xf numFmtId="0" fontId="2" fillId="0" borderId="4" xfId="1" applyBorder="1" applyAlignment="1">
      <alignment horizontal="left" vertical="center" wrapText="1"/>
    </xf>
    <xf numFmtId="165" fontId="0" fillId="0" borderId="4" xfId="2" applyNumberFormat="1" applyFont="1" applyFill="1" applyBorder="1" applyAlignment="1">
      <alignment vertical="center"/>
    </xf>
    <xf numFmtId="3" fontId="16" fillId="0" borderId="4" xfId="1" applyNumberFormat="1" applyFont="1" applyBorder="1" applyAlignment="1">
      <alignment vertical="center" wrapText="1"/>
    </xf>
    <xf numFmtId="3" fontId="16" fillId="0" borderId="4" xfId="1" applyNumberFormat="1" applyFont="1" applyBorder="1" applyAlignment="1">
      <alignment vertical="center"/>
    </xf>
    <xf numFmtId="0" fontId="2" fillId="0" borderId="0" xfId="1" applyAlignment="1">
      <alignment horizontal="left" vertical="top"/>
    </xf>
    <xf numFmtId="3" fontId="2" fillId="0" borderId="0" xfId="1" applyNumberFormat="1" applyAlignment="1">
      <alignment horizontal="left" vertical="top"/>
    </xf>
    <xf numFmtId="0" fontId="2" fillId="0" borderId="5" xfId="1" applyBorder="1" applyAlignment="1">
      <alignment vertical="center" wrapText="1"/>
    </xf>
    <xf numFmtId="0" fontId="2" fillId="0" borderId="5" xfId="1" applyBorder="1" applyAlignment="1">
      <alignment horizontal="center" vertical="center" wrapText="1"/>
    </xf>
    <xf numFmtId="0" fontId="2" fillId="0" borderId="5" xfId="1" applyBorder="1" applyAlignment="1">
      <alignment horizontal="center" vertical="center"/>
    </xf>
    <xf numFmtId="165" fontId="0" fillId="0" borderId="4" xfId="2" applyNumberFormat="1" applyFont="1" applyFill="1" applyBorder="1" applyAlignment="1">
      <alignment vertical="center" wrapText="1"/>
    </xf>
    <xf numFmtId="165" fontId="2" fillId="0" borderId="4" xfId="2" applyNumberFormat="1" applyFont="1" applyFill="1" applyBorder="1" applyAlignment="1">
      <alignment vertical="center"/>
    </xf>
    <xf numFmtId="3" fontId="2" fillId="0" borderId="0" xfId="1" applyNumberFormat="1" applyAlignment="1">
      <alignment horizontal="left" vertical="top" wrapText="1"/>
    </xf>
    <xf numFmtId="3" fontId="8" fillId="0" borderId="0" xfId="1" applyNumberFormat="1" applyFont="1" applyAlignment="1">
      <alignment horizontal="left" vertical="center" wrapText="1"/>
    </xf>
    <xf numFmtId="3" fontId="2" fillId="0" borderId="4" xfId="1" applyNumberFormat="1" applyBorder="1" applyAlignment="1">
      <alignment horizontal="left" vertical="center" wrapText="1"/>
    </xf>
    <xf numFmtId="3" fontId="16" fillId="0" borderId="4" xfId="1" applyNumberFormat="1" applyFont="1" applyBorder="1" applyAlignment="1">
      <alignment horizontal="left" vertical="center" wrapText="1"/>
    </xf>
    <xf numFmtId="165" fontId="21" fillId="0" borderId="4" xfId="5" applyNumberFormat="1" applyFont="1" applyFill="1" applyBorder="1"/>
    <xf numFmtId="0" fontId="29" fillId="0" borderId="4" xfId="1" applyFont="1" applyBorder="1"/>
    <xf numFmtId="165" fontId="30" fillId="0" borderId="4" xfId="5" applyNumberFormat="1" applyFont="1" applyFill="1" applyBorder="1" applyAlignment="1">
      <alignment horizontal="left" vertical="top"/>
    </xf>
    <xf numFmtId="165" fontId="2" fillId="0" borderId="4" xfId="1" applyNumberFormat="1" applyBorder="1" applyAlignment="1">
      <alignment vertical="center"/>
    </xf>
    <xf numFmtId="0" fontId="16" fillId="0" borderId="0" xfId="1" applyFont="1" applyAlignment="1">
      <alignment horizontal="center" vertical="center"/>
    </xf>
    <xf numFmtId="0" fontId="16" fillId="0" borderId="7" xfId="1" applyFont="1" applyBorder="1" applyAlignment="1">
      <alignment horizontal="center"/>
    </xf>
    <xf numFmtId="0" fontId="31" fillId="0" borderId="0" xfId="1" applyFont="1" applyAlignment="1">
      <alignment vertical="center" wrapText="1"/>
    </xf>
    <xf numFmtId="3" fontId="31" fillId="0" borderId="0" xfId="1" applyNumberFormat="1" applyFont="1" applyAlignment="1">
      <alignment vertical="center" wrapText="1"/>
    </xf>
    <xf numFmtId="0" fontId="17" fillId="0" borderId="0" xfId="1" applyFont="1" applyAlignment="1">
      <alignment horizontal="left" vertical="top"/>
    </xf>
    <xf numFmtId="3" fontId="17" fillId="0" borderId="0" xfId="1" applyNumberFormat="1" applyFont="1" applyAlignment="1">
      <alignment vertical="center"/>
    </xf>
    <xf numFmtId="3" fontId="17" fillId="0" borderId="0" xfId="1" applyNumberFormat="1" applyFont="1" applyAlignment="1">
      <alignment horizontal="left" vertical="top"/>
    </xf>
    <xf numFmtId="3" fontId="32" fillId="0" borderId="0" xfId="1" applyNumberFormat="1" applyFont="1" applyAlignment="1">
      <alignment vertical="center"/>
    </xf>
    <xf numFmtId="0" fontId="16" fillId="0" borderId="0" xfId="1" applyFont="1" applyAlignment="1">
      <alignment horizontal="center"/>
    </xf>
    <xf numFmtId="3" fontId="33" fillId="0" borderId="0" xfId="1" applyNumberFormat="1" applyFont="1" applyAlignment="1">
      <alignment vertical="center"/>
    </xf>
    <xf numFmtId="0" fontId="17" fillId="0" borderId="0" xfId="1" applyFont="1" applyAlignment="1">
      <alignment vertical="center" wrapText="1"/>
    </xf>
    <xf numFmtId="165" fontId="0" fillId="0" borderId="0" xfId="2" applyNumberFormat="1" applyFont="1" applyFill="1"/>
    <xf numFmtId="0" fontId="34" fillId="0" borderId="0" xfId="1" applyFont="1" applyAlignment="1">
      <alignment vertical="center"/>
    </xf>
    <xf numFmtId="3" fontId="17" fillId="0" borderId="0" xfId="1" applyNumberFormat="1" applyFont="1" applyAlignment="1">
      <alignment vertical="center" wrapText="1"/>
    </xf>
    <xf numFmtId="3" fontId="34" fillId="0" borderId="0" xfId="1" applyNumberFormat="1" applyFont="1" applyAlignment="1">
      <alignment vertical="center"/>
    </xf>
    <xf numFmtId="3" fontId="17" fillId="0" borderId="0" xfId="1" applyNumberFormat="1" applyFont="1" applyAlignment="1">
      <alignment horizontal="right" vertical="center" wrapText="1"/>
    </xf>
    <xf numFmtId="0" fontId="14" fillId="0" borderId="0" xfId="1" applyFont="1" applyAlignment="1">
      <alignment vertical="center" wrapText="1"/>
    </xf>
    <xf numFmtId="0" fontId="10" fillId="0" borderId="0" xfId="1" applyFont="1"/>
    <xf numFmtId="0" fontId="35" fillId="0" borderId="0" xfId="1" applyFont="1"/>
    <xf numFmtId="0" fontId="10" fillId="0" borderId="0" xfId="1" applyFont="1" applyAlignment="1">
      <alignment wrapText="1"/>
    </xf>
    <xf numFmtId="0" fontId="2" fillId="0" borderId="0" xfId="1" applyAlignment="1">
      <alignment horizontal="left"/>
    </xf>
    <xf numFmtId="0" fontId="10" fillId="0" borderId="0" xfId="1" applyFont="1" applyAlignment="1">
      <alignment horizontal="center" vertical="center"/>
    </xf>
    <xf numFmtId="43" fontId="0" fillId="0" borderId="0" xfId="2" applyFont="1" applyFill="1" applyBorder="1" applyAlignment="1">
      <alignment wrapText="1"/>
    </xf>
    <xf numFmtId="43" fontId="0" fillId="0" borderId="0" xfId="2" applyFont="1" applyFill="1" applyBorder="1"/>
    <xf numFmtId="43" fontId="2" fillId="0" borderId="0" xfId="1" applyNumberFormat="1" applyAlignment="1">
      <alignment horizontal="center"/>
    </xf>
    <xf numFmtId="0" fontId="35" fillId="0" borderId="0" xfId="1" applyFont="1" applyAlignment="1">
      <alignment vertical="top" wrapText="1"/>
    </xf>
    <xf numFmtId="0" fontId="36" fillId="0" borderId="0" xfId="1" applyFont="1" applyAlignment="1">
      <alignment wrapText="1"/>
    </xf>
    <xf numFmtId="0" fontId="10" fillId="0" borderId="4" xfId="1" applyFont="1" applyBorder="1" applyAlignment="1">
      <alignment wrapText="1"/>
    </xf>
    <xf numFmtId="0" fontId="10" fillId="0" borderId="4" xfId="1" applyFont="1" applyBorder="1" applyAlignment="1">
      <alignment horizontal="center" vertical="center"/>
    </xf>
    <xf numFmtId="0" fontId="2" fillId="0" borderId="4" xfId="1" applyBorder="1" applyAlignment="1">
      <alignment horizontal="center" vertical="top"/>
    </xf>
    <xf numFmtId="0" fontId="2" fillId="0" borderId="0" xfId="1" applyAlignment="1">
      <alignment horizontal="center" vertical="top"/>
    </xf>
    <xf numFmtId="0" fontId="10" fillId="0" borderId="7" xfId="1" applyFont="1" applyBorder="1" applyAlignment="1">
      <alignment horizontal="left" wrapText="1"/>
    </xf>
    <xf numFmtId="43" fontId="2" fillId="0" borderId="4" xfId="1" applyNumberFormat="1" applyBorder="1" applyAlignment="1">
      <alignment horizontal="center"/>
    </xf>
    <xf numFmtId="0" fontId="10" fillId="0" borderId="0" xfId="1" applyFont="1" applyAlignment="1">
      <alignment horizontal="left" wrapText="1"/>
    </xf>
    <xf numFmtId="167" fontId="16" fillId="0" borderId="4" xfId="1" applyNumberFormat="1" applyFont="1" applyBorder="1" applyAlignment="1">
      <alignment horizontal="center" vertical="center" wrapText="1"/>
    </xf>
    <xf numFmtId="0" fontId="16" fillId="0" borderId="4" xfId="1" applyFont="1" applyBorder="1" applyAlignment="1">
      <alignment horizontal="center" wrapText="1"/>
    </xf>
    <xf numFmtId="0" fontId="2" fillId="0" borderId="0" xfId="1" applyAlignment="1">
      <alignment horizontal="center"/>
    </xf>
    <xf numFmtId="3" fontId="16" fillId="0" borderId="4" xfId="1" applyNumberFormat="1" applyFont="1" applyBorder="1" applyAlignment="1">
      <alignment horizontal="center"/>
    </xf>
    <xf numFmtId="165" fontId="21" fillId="0" borderId="4" xfId="6" applyNumberFormat="1" applyFont="1" applyFill="1" applyBorder="1"/>
    <xf numFmtId="165" fontId="21" fillId="0" borderId="0" xfId="6" applyNumberFormat="1" applyFont="1" applyFill="1" applyBorder="1"/>
    <xf numFmtId="0" fontId="39" fillId="0" borderId="0" xfId="1" applyFont="1" applyAlignment="1">
      <alignment horizontal="left" vertical="center" wrapText="1"/>
    </xf>
    <xf numFmtId="0" fontId="39" fillId="0" borderId="0" xfId="1" applyFont="1" applyAlignment="1">
      <alignment horizontal="center" vertical="center"/>
    </xf>
    <xf numFmtId="0" fontId="39" fillId="0" borderId="0" xfId="1" applyFont="1" applyAlignment="1">
      <alignment vertical="center"/>
    </xf>
    <xf numFmtId="0" fontId="40" fillId="0" borderId="4" xfId="1" applyFont="1" applyBorder="1" applyAlignment="1">
      <alignment horizontal="center" vertical="center"/>
    </xf>
    <xf numFmtId="165" fontId="39" fillId="0" borderId="0" xfId="2" applyNumberFormat="1" applyFont="1" applyAlignment="1">
      <alignment vertical="center"/>
    </xf>
    <xf numFmtId="43" fontId="40" fillId="0" borderId="4" xfId="2" applyFont="1" applyFill="1" applyBorder="1" applyAlignment="1">
      <alignment vertical="center"/>
    </xf>
    <xf numFmtId="165" fontId="40" fillId="0" borderId="4" xfId="2" applyNumberFormat="1" applyFont="1" applyFill="1" applyBorder="1" applyAlignment="1">
      <alignment vertical="center"/>
    </xf>
    <xf numFmtId="0" fontId="41" fillId="0" borderId="4" xfId="1" applyFont="1" applyBorder="1" applyAlignment="1">
      <alignment horizontal="center" vertical="center"/>
    </xf>
    <xf numFmtId="0" fontId="41" fillId="0" borderId="0" xfId="1" applyFont="1" applyAlignment="1">
      <alignment horizontal="center" vertical="center"/>
    </xf>
    <xf numFmtId="43" fontId="40" fillId="0" borderId="0" xfId="2" applyFont="1" applyFill="1" applyAlignment="1">
      <alignment vertical="center"/>
    </xf>
    <xf numFmtId="165" fontId="40" fillId="0" borderId="0" xfId="2" applyNumberFormat="1" applyFont="1" applyFill="1" applyAlignment="1">
      <alignment vertical="center"/>
    </xf>
    <xf numFmtId="0" fontId="38" fillId="0" borderId="0" xfId="1" applyFont="1" applyAlignment="1">
      <alignment horizontal="center" vertical="center"/>
    </xf>
    <xf numFmtId="43" fontId="39" fillId="0" borderId="0" xfId="2" applyFont="1" applyFill="1" applyAlignment="1">
      <alignment vertical="center"/>
    </xf>
    <xf numFmtId="165" fontId="39" fillId="0" borderId="0" xfId="2" applyNumberFormat="1" applyFont="1" applyFill="1" applyAlignment="1">
      <alignment vertical="center"/>
    </xf>
    <xf numFmtId="4" fontId="39" fillId="0" borderId="0" xfId="1" applyNumberFormat="1" applyFont="1" applyAlignment="1">
      <alignment vertical="center"/>
    </xf>
    <xf numFmtId="3" fontId="39" fillId="0" borderId="0" xfId="1" applyNumberFormat="1" applyFont="1" applyAlignment="1">
      <alignment vertical="center"/>
    </xf>
    <xf numFmtId="165" fontId="40" fillId="0" borderId="4" xfId="2" applyNumberFormat="1" applyFont="1" applyBorder="1" applyAlignment="1">
      <alignment horizontal="center" vertical="center"/>
    </xf>
    <xf numFmtId="0" fontId="40" fillId="0" borderId="0" xfId="1" applyFont="1" applyAlignment="1">
      <alignment vertical="center"/>
    </xf>
    <xf numFmtId="0" fontId="40" fillId="0" borderId="0" xfId="1" applyFont="1" applyAlignment="1">
      <alignment vertical="center" wrapText="1"/>
    </xf>
    <xf numFmtId="0" fontId="39" fillId="0" borderId="0" xfId="1" applyFont="1" applyAlignment="1">
      <alignment vertical="center" wrapText="1"/>
    </xf>
    <xf numFmtId="0" fontId="40" fillId="0" borderId="5" xfId="1" applyFont="1" applyBorder="1" applyAlignment="1">
      <alignment horizontal="center" vertical="center"/>
    </xf>
    <xf numFmtId="4" fontId="40" fillId="0" borderId="4" xfId="1" applyNumberFormat="1" applyFont="1" applyBorder="1" applyAlignment="1">
      <alignment horizontal="center" vertical="center"/>
    </xf>
    <xf numFmtId="165" fontId="40" fillId="0" borderId="4" xfId="2" applyNumberFormat="1" applyFont="1" applyBorder="1" applyAlignment="1">
      <alignment vertical="center"/>
    </xf>
    <xf numFmtId="0" fontId="40" fillId="0" borderId="0" xfId="1" applyFont="1" applyAlignment="1">
      <alignment horizontal="left" vertical="center" wrapText="1"/>
    </xf>
    <xf numFmtId="0" fontId="39" fillId="0" borderId="4" xfId="1" applyFont="1" applyBorder="1" applyAlignment="1">
      <alignment horizontal="center" vertical="center" wrapText="1"/>
    </xf>
    <xf numFmtId="4" fontId="39" fillId="0" borderId="4" xfId="1" applyNumberFormat="1" applyFont="1" applyBorder="1" applyAlignment="1">
      <alignment horizontal="center" vertical="center"/>
    </xf>
    <xf numFmtId="165" fontId="39" fillId="0" borderId="4" xfId="2" applyNumberFormat="1" applyFont="1" applyFill="1" applyBorder="1" applyAlignment="1">
      <alignment horizontal="center" vertical="center"/>
    </xf>
    <xf numFmtId="43" fontId="39" fillId="0" borderId="4" xfId="2" applyFont="1" applyBorder="1" applyAlignment="1">
      <alignment horizontal="center" vertical="center"/>
    </xf>
    <xf numFmtId="0" fontId="39" fillId="0" borderId="4" xfId="1" applyFont="1" applyBorder="1" applyAlignment="1">
      <alignment horizontal="left" vertical="center" wrapText="1"/>
    </xf>
    <xf numFmtId="4" fontId="39" fillId="0" borderId="4" xfId="1" applyNumberFormat="1" applyFont="1" applyBorder="1" applyAlignment="1">
      <alignment horizontal="right" vertical="center"/>
    </xf>
    <xf numFmtId="4" fontId="39" fillId="0" borderId="4" xfId="1" applyNumberFormat="1" applyFont="1" applyBorder="1" applyAlignment="1">
      <alignment vertical="center" wrapText="1"/>
    </xf>
    <xf numFmtId="43" fontId="39" fillId="0" borderId="4" xfId="2" applyFont="1" applyBorder="1" applyAlignment="1">
      <alignment vertical="center"/>
    </xf>
    <xf numFmtId="0" fontId="40" fillId="0" borderId="7" xfId="1" applyFont="1" applyBorder="1" applyAlignment="1">
      <alignment horizontal="center" vertical="center"/>
    </xf>
    <xf numFmtId="0" fontId="40" fillId="0" borderId="0" xfId="1" applyFont="1" applyAlignment="1">
      <alignment horizontal="center" vertical="center"/>
    </xf>
    <xf numFmtId="4" fontId="40" fillId="0" borderId="4" xfId="1" applyNumberFormat="1" applyFont="1" applyBorder="1" applyAlignment="1">
      <alignment vertical="center"/>
    </xf>
    <xf numFmtId="165" fontId="40" fillId="0" borderId="4" xfId="2" applyNumberFormat="1" applyFont="1" applyBorder="1" applyAlignment="1">
      <alignment horizontal="left" vertical="center"/>
    </xf>
    <xf numFmtId="0" fontId="38" fillId="0" borderId="0" xfId="1" applyFont="1" applyAlignment="1">
      <alignment vertical="center"/>
    </xf>
    <xf numFmtId="43" fontId="40" fillId="0" borderId="4" xfId="2" applyFont="1" applyFill="1" applyBorder="1" applyAlignment="1">
      <alignment horizontal="center" vertical="center"/>
    </xf>
    <xf numFmtId="0" fontId="39" fillId="0" borderId="5" xfId="1" applyFont="1" applyBorder="1" applyAlignment="1">
      <alignment horizontal="left" vertical="center" wrapText="1"/>
    </xf>
    <xf numFmtId="4" fontId="39" fillId="0" borderId="5" xfId="1" applyNumberFormat="1" applyFont="1" applyBorder="1" applyAlignment="1">
      <alignment horizontal="right" vertical="center"/>
    </xf>
    <xf numFmtId="4" fontId="39" fillId="0" borderId="5" xfId="1" applyNumberFormat="1" applyFont="1" applyBorder="1" applyAlignment="1">
      <alignment vertical="center" wrapText="1"/>
    </xf>
    <xf numFmtId="43" fontId="39" fillId="0" borderId="5" xfId="2" applyFont="1" applyBorder="1" applyAlignment="1">
      <alignment vertical="center"/>
    </xf>
    <xf numFmtId="165" fontId="41" fillId="0" borderId="4" xfId="2" applyNumberFormat="1" applyFont="1" applyBorder="1" applyAlignment="1">
      <alignment vertical="center"/>
    </xf>
    <xf numFmtId="0" fontId="40" fillId="0" borderId="23" xfId="1" applyFont="1" applyBorder="1" applyAlignment="1">
      <alignment horizontal="left" vertical="center" wrapText="1"/>
    </xf>
    <xf numFmtId="4" fontId="40" fillId="0" borderId="24" xfId="1" applyNumberFormat="1" applyFont="1" applyBorder="1" applyAlignment="1">
      <alignment vertical="center"/>
    </xf>
    <xf numFmtId="4" fontId="40" fillId="0" borderId="25" xfId="1" applyNumberFormat="1" applyFont="1" applyBorder="1" applyAlignment="1">
      <alignment vertical="center"/>
    </xf>
    <xf numFmtId="4" fontId="40" fillId="0" borderId="26" xfId="1" applyNumberFormat="1" applyFont="1" applyBorder="1" applyAlignment="1">
      <alignment vertical="center" wrapText="1"/>
    </xf>
    <xf numFmtId="4" fontId="40" fillId="0" borderId="27" xfId="1" applyNumberFormat="1" applyFont="1" applyBorder="1" applyAlignment="1">
      <alignment vertical="center" wrapText="1"/>
    </xf>
    <xf numFmtId="4" fontId="40" fillId="0" borderId="28" xfId="1" applyNumberFormat="1" applyFont="1" applyBorder="1" applyAlignment="1">
      <alignment vertical="center" wrapText="1"/>
    </xf>
    <xf numFmtId="43" fontId="40" fillId="0" borderId="24" xfId="2" applyFont="1" applyBorder="1" applyAlignment="1">
      <alignment vertical="center"/>
    </xf>
    <xf numFmtId="43" fontId="40" fillId="0" borderId="25" xfId="2" applyFont="1" applyBorder="1" applyAlignment="1">
      <alignment vertical="center"/>
    </xf>
    <xf numFmtId="165" fontId="39" fillId="0" borderId="4" xfId="1" applyNumberFormat="1" applyFont="1" applyBorder="1" applyAlignment="1">
      <alignment vertical="center"/>
    </xf>
    <xf numFmtId="0" fontId="39" fillId="0" borderId="1" xfId="1" applyFont="1" applyBorder="1" applyAlignment="1">
      <alignment horizontal="left" vertical="center" wrapText="1"/>
    </xf>
    <xf numFmtId="165" fontId="39" fillId="0" borderId="4" xfId="7" applyNumberFormat="1" applyFont="1" applyBorder="1" applyAlignment="1">
      <alignment horizontal="left" vertical="center" wrapText="1"/>
    </xf>
    <xf numFmtId="165" fontId="39" fillId="0" borderId="4" xfId="7" applyNumberFormat="1" applyFont="1" applyBorder="1" applyAlignment="1">
      <alignment vertical="center"/>
    </xf>
    <xf numFmtId="0" fontId="40" fillId="0" borderId="4" xfId="1" applyFont="1" applyBorder="1" applyAlignment="1">
      <alignment horizontal="center" vertical="center" wrapText="1"/>
    </xf>
    <xf numFmtId="165" fontId="39" fillId="0" borderId="5" xfId="1" applyNumberFormat="1" applyFont="1" applyBorder="1" applyAlignment="1">
      <alignment vertical="center"/>
    </xf>
    <xf numFmtId="0" fontId="39" fillId="0" borderId="29" xfId="1" applyFont="1" applyBorder="1" applyAlignment="1">
      <alignment horizontal="left" vertical="center" wrapText="1"/>
    </xf>
    <xf numFmtId="165" fontId="39" fillId="0" borderId="5" xfId="7" applyNumberFormat="1" applyFont="1" applyBorder="1" applyAlignment="1">
      <alignment vertical="center"/>
    </xf>
    <xf numFmtId="165" fontId="40" fillId="0" borderId="26" xfId="1" applyNumberFormat="1" applyFont="1" applyBorder="1" applyAlignment="1">
      <alignment vertical="center"/>
    </xf>
    <xf numFmtId="165" fontId="40" fillId="0" borderId="28" xfId="1" applyNumberFormat="1" applyFont="1" applyBorder="1" applyAlignment="1">
      <alignment vertical="center"/>
    </xf>
    <xf numFmtId="0" fontId="40" fillId="0" borderId="30" xfId="1" applyFont="1" applyBorder="1" applyAlignment="1">
      <alignment horizontal="left" vertical="center" wrapText="1"/>
    </xf>
    <xf numFmtId="165" fontId="40" fillId="0" borderId="26" xfId="7" applyNumberFormat="1" applyFont="1" applyBorder="1" applyAlignment="1">
      <alignment horizontal="left" vertical="center"/>
    </xf>
    <xf numFmtId="165" fontId="40" fillId="0" borderId="26" xfId="7" applyNumberFormat="1" applyFont="1" applyBorder="1" applyAlignment="1">
      <alignment vertical="center"/>
    </xf>
    <xf numFmtId="165" fontId="40" fillId="0" borderId="27" xfId="7" applyNumberFormat="1" applyFont="1" applyBorder="1" applyAlignment="1">
      <alignment vertical="center"/>
    </xf>
    <xf numFmtId="165" fontId="40" fillId="0" borderId="28" xfId="7" applyNumberFormat="1" applyFont="1" applyBorder="1" applyAlignment="1">
      <alignment vertical="center"/>
    </xf>
    <xf numFmtId="165" fontId="40" fillId="0" borderId="24" xfId="1" applyNumberFormat="1" applyFont="1" applyBorder="1" applyAlignment="1">
      <alignment vertical="center"/>
    </xf>
    <xf numFmtId="165" fontId="40" fillId="0" borderId="25" xfId="1" applyNumberFormat="1" applyFont="1" applyBorder="1" applyAlignment="1">
      <alignment vertical="center"/>
    </xf>
    <xf numFmtId="0" fontId="40" fillId="0" borderId="0" xfId="1" applyFont="1" applyAlignment="1">
      <alignment horizontal="center" vertical="center" wrapText="1"/>
    </xf>
    <xf numFmtId="43" fontId="39" fillId="0" borderId="0" xfId="1" applyNumberFormat="1" applyFont="1" applyAlignment="1">
      <alignment vertical="center"/>
    </xf>
    <xf numFmtId="165" fontId="40" fillId="0" borderId="4" xfId="2" applyNumberFormat="1" applyFont="1" applyFill="1" applyBorder="1" applyAlignment="1">
      <alignment horizontal="center" vertical="center"/>
    </xf>
    <xf numFmtId="0" fontId="40" fillId="0" borderId="19" xfId="1" applyFont="1" applyBorder="1" applyAlignment="1">
      <alignment vertical="center"/>
    </xf>
    <xf numFmtId="43" fontId="40" fillId="0" borderId="0" xfId="1" applyNumberFormat="1" applyFont="1" applyAlignment="1">
      <alignment vertical="center"/>
    </xf>
    <xf numFmtId="165" fontId="40" fillId="0" borderId="0" xfId="2" applyNumberFormat="1" applyFont="1" applyAlignment="1">
      <alignment vertical="center"/>
    </xf>
    <xf numFmtId="165" fontId="39" fillId="0" borderId="0" xfId="1" applyNumberFormat="1" applyFont="1" applyAlignment="1">
      <alignment vertical="center"/>
    </xf>
    <xf numFmtId="0" fontId="38" fillId="0" borderId="0" xfId="8" applyFont="1"/>
    <xf numFmtId="4" fontId="39" fillId="0" borderId="4" xfId="1" applyNumberFormat="1" applyFont="1" applyBorder="1" applyAlignment="1">
      <alignment vertical="center"/>
    </xf>
    <xf numFmtId="0" fontId="38" fillId="0" borderId="0" xfId="8" applyFont="1" applyAlignment="1">
      <alignment vertical="center"/>
    </xf>
    <xf numFmtId="4" fontId="39" fillId="0" borderId="5" xfId="1" applyNumberFormat="1" applyFont="1" applyBorder="1" applyAlignment="1">
      <alignment vertical="center"/>
    </xf>
    <xf numFmtId="165" fontId="39" fillId="0" borderId="0" xfId="2" applyNumberFormat="1" applyFont="1" applyAlignment="1">
      <alignment horizontal="center" vertical="center"/>
    </xf>
    <xf numFmtId="0" fontId="40" fillId="0" borderId="30" xfId="1" applyFont="1" applyBorder="1" applyAlignment="1">
      <alignment horizontal="left" vertical="center"/>
    </xf>
    <xf numFmtId="43" fontId="40" fillId="0" borderId="24" xfId="2" applyFont="1" applyFill="1" applyBorder="1" applyAlignment="1">
      <alignment vertical="center"/>
    </xf>
    <xf numFmtId="43" fontId="40" fillId="0" borderId="25" xfId="2" applyFont="1" applyFill="1" applyBorder="1" applyAlignment="1">
      <alignment vertical="center"/>
    </xf>
    <xf numFmtId="0" fontId="41" fillId="0" borderId="0" xfId="1" applyFont="1" applyAlignment="1">
      <alignment vertical="center"/>
    </xf>
    <xf numFmtId="0" fontId="43" fillId="0" borderId="0" xfId="1" applyFont="1" applyAlignment="1">
      <alignment horizontal="center" vertical="center" wrapText="1"/>
    </xf>
    <xf numFmtId="4" fontId="43" fillId="0" borderId="4" xfId="1" applyNumberFormat="1" applyFont="1" applyBorder="1" applyAlignment="1">
      <alignment horizontal="center" vertical="center"/>
    </xf>
    <xf numFmtId="43" fontId="39" fillId="0" borderId="4" xfId="2" applyFont="1" applyFill="1" applyBorder="1" applyAlignment="1">
      <alignment vertical="center"/>
    </xf>
    <xf numFmtId="43" fontId="39" fillId="0" borderId="4" xfId="7" applyFont="1" applyBorder="1" applyAlignment="1">
      <alignment horizontal="left" vertical="center" wrapText="1"/>
    </xf>
    <xf numFmtId="43" fontId="39" fillId="0" borderId="4" xfId="7" applyFont="1" applyBorder="1" applyAlignment="1">
      <alignment vertical="center"/>
    </xf>
    <xf numFmtId="43" fontId="39" fillId="0" borderId="4" xfId="1" applyNumberFormat="1" applyFont="1" applyBorder="1" applyAlignment="1">
      <alignment vertical="center"/>
    </xf>
    <xf numFmtId="43" fontId="39" fillId="0" borderId="5" xfId="2" applyFont="1" applyFill="1" applyBorder="1" applyAlignment="1">
      <alignment vertical="center"/>
    </xf>
    <xf numFmtId="43" fontId="39" fillId="0" borderId="5" xfId="7" applyFont="1" applyBorder="1" applyAlignment="1">
      <alignment vertical="center"/>
    </xf>
    <xf numFmtId="43" fontId="39" fillId="0" borderId="5" xfId="1" applyNumberFormat="1" applyFont="1" applyBorder="1" applyAlignment="1">
      <alignment vertical="center"/>
    </xf>
    <xf numFmtId="43" fontId="40" fillId="0" borderId="24" xfId="7" applyFont="1" applyBorder="1" applyAlignment="1">
      <alignment horizontal="left" vertical="center"/>
    </xf>
    <xf numFmtId="43" fontId="40" fillId="0" borderId="24" xfId="7" applyFont="1" applyFill="1" applyBorder="1" applyAlignment="1">
      <alignment vertical="center" wrapText="1"/>
    </xf>
    <xf numFmtId="43" fontId="40" fillId="0" borderId="25" xfId="7" applyFont="1" applyFill="1" applyBorder="1" applyAlignment="1">
      <alignment vertical="center" wrapText="1"/>
    </xf>
    <xf numFmtId="43" fontId="40" fillId="0" borderId="24" xfId="1" applyNumberFormat="1" applyFont="1" applyBorder="1" applyAlignment="1">
      <alignment vertical="center"/>
    </xf>
    <xf numFmtId="43" fontId="40" fillId="0" borderId="25" xfId="1" applyNumberFormat="1" applyFont="1" applyBorder="1" applyAlignment="1">
      <alignment vertical="center"/>
    </xf>
    <xf numFmtId="165" fontId="39" fillId="0" borderId="4" xfId="2" applyNumberFormat="1" applyFont="1" applyFill="1" applyBorder="1" applyAlignment="1">
      <alignment horizontal="right" vertical="center"/>
    </xf>
    <xf numFmtId="165" fontId="39" fillId="0" borderId="4" xfId="7" applyNumberFormat="1" applyFont="1" applyBorder="1" applyAlignment="1">
      <alignment horizontal="right" vertical="center" wrapText="1"/>
    </xf>
    <xf numFmtId="165" fontId="39" fillId="0" borderId="4" xfId="7" applyNumberFormat="1" applyFont="1" applyBorder="1" applyAlignment="1">
      <alignment horizontal="right" vertical="center"/>
    </xf>
    <xf numFmtId="3" fontId="39" fillId="0" borderId="4" xfId="1" applyNumberFormat="1" applyFont="1" applyBorder="1" applyAlignment="1">
      <alignment vertical="center"/>
    </xf>
    <xf numFmtId="165" fontId="39" fillId="0" borderId="4" xfId="2" applyNumberFormat="1" applyFont="1" applyFill="1" applyBorder="1" applyAlignment="1">
      <alignment vertical="center"/>
    </xf>
    <xf numFmtId="0" fontId="40" fillId="0" borderId="19" xfId="1" applyFont="1" applyBorder="1" applyAlignment="1">
      <alignment horizontal="left" vertical="center"/>
    </xf>
    <xf numFmtId="165" fontId="40" fillId="0" borderId="4" xfId="2" applyNumberFormat="1" applyFont="1" applyFill="1" applyBorder="1" applyAlignment="1">
      <alignment horizontal="right" vertical="center"/>
    </xf>
    <xf numFmtId="0" fontId="40" fillId="0" borderId="1" xfId="1" applyFont="1" applyBorder="1" applyAlignment="1">
      <alignment horizontal="left" vertical="center" wrapText="1"/>
    </xf>
    <xf numFmtId="165" fontId="40" fillId="0" borderId="4" xfId="7" applyNumberFormat="1" applyFont="1" applyBorder="1" applyAlignment="1">
      <alignment horizontal="right" vertical="center"/>
    </xf>
    <xf numFmtId="165" fontId="41" fillId="0" borderId="4" xfId="7" applyNumberFormat="1" applyFont="1" applyBorder="1" applyAlignment="1">
      <alignment horizontal="right" vertical="center"/>
    </xf>
    <xf numFmtId="0" fontId="40" fillId="0" borderId="4" xfId="1" applyFont="1" applyBorder="1" applyAlignment="1">
      <alignment horizontal="left" vertical="center" wrapText="1"/>
    </xf>
    <xf numFmtId="165" fontId="41" fillId="0" borderId="4" xfId="1" applyNumberFormat="1" applyFont="1" applyBorder="1" applyAlignment="1">
      <alignment vertical="center"/>
    </xf>
    <xf numFmtId="165" fontId="40" fillId="0" borderId="4" xfId="1" applyNumberFormat="1" applyFont="1" applyBorder="1" applyAlignment="1">
      <alignment vertical="center"/>
    </xf>
    <xf numFmtId="165" fontId="41" fillId="0" borderId="26" xfId="1" applyNumberFormat="1" applyFont="1" applyBorder="1" applyAlignment="1">
      <alignment vertical="center"/>
    </xf>
    <xf numFmtId="165" fontId="41" fillId="0" borderId="28" xfId="1" applyNumberFormat="1" applyFont="1" applyBorder="1" applyAlignment="1">
      <alignment vertical="center"/>
    </xf>
    <xf numFmtId="0" fontId="40" fillId="0" borderId="0" xfId="1" applyFont="1" applyAlignment="1">
      <alignment horizontal="left" vertical="center"/>
    </xf>
    <xf numFmtId="165" fontId="41" fillId="0" borderId="0" xfId="1" applyNumberFormat="1" applyFont="1" applyAlignment="1">
      <alignment vertical="center"/>
    </xf>
    <xf numFmtId="43" fontId="41" fillId="0" borderId="0" xfId="1" applyNumberFormat="1" applyFont="1" applyAlignment="1">
      <alignment vertical="center"/>
    </xf>
    <xf numFmtId="165" fontId="39" fillId="0" borderId="5" xfId="2" applyNumberFormat="1" applyFont="1" applyFill="1" applyBorder="1" applyAlignment="1">
      <alignment horizontal="center" vertical="center" wrapText="1"/>
    </xf>
    <xf numFmtId="165" fontId="39" fillId="0" borderId="5" xfId="2" applyNumberFormat="1" applyFont="1" applyFill="1" applyBorder="1" applyAlignment="1">
      <alignment horizontal="center" vertical="center"/>
    </xf>
    <xf numFmtId="165" fontId="39" fillId="0" borderId="0" xfId="2" applyNumberFormat="1" applyFont="1" applyFill="1" applyAlignment="1">
      <alignment horizontal="center" vertical="center"/>
    </xf>
    <xf numFmtId="4" fontId="39" fillId="0" borderId="5" xfId="1" applyNumberFormat="1" applyFont="1" applyBorder="1" applyAlignment="1">
      <alignment horizontal="center" vertical="center"/>
    </xf>
    <xf numFmtId="165" fontId="39" fillId="0" borderId="30" xfId="2" applyNumberFormat="1" applyFont="1" applyFill="1" applyBorder="1" applyAlignment="1">
      <alignment horizontal="center" vertical="center"/>
    </xf>
    <xf numFmtId="165" fontId="38" fillId="0" borderId="26" xfId="2" applyNumberFormat="1" applyFont="1" applyFill="1" applyBorder="1" applyAlignment="1">
      <alignment horizontal="center" vertical="center"/>
    </xf>
    <xf numFmtId="165" fontId="38" fillId="0" borderId="28" xfId="2" applyNumberFormat="1" applyFont="1" applyFill="1" applyBorder="1" applyAlignment="1">
      <alignment horizontal="center" vertical="center"/>
    </xf>
    <xf numFmtId="165" fontId="38" fillId="0" borderId="0" xfId="2" applyNumberFormat="1" applyFont="1" applyFill="1" applyAlignment="1">
      <alignment horizontal="center" vertical="center"/>
    </xf>
    <xf numFmtId="165" fontId="39" fillId="0" borderId="26" xfId="2" applyNumberFormat="1" applyFont="1" applyFill="1" applyBorder="1" applyAlignment="1">
      <alignment horizontal="center" vertical="center"/>
    </xf>
    <xf numFmtId="165" fontId="39" fillId="0" borderId="27" xfId="2" applyNumberFormat="1" applyFont="1" applyFill="1" applyBorder="1" applyAlignment="1">
      <alignment horizontal="center" vertical="center"/>
    </xf>
    <xf numFmtId="165" fontId="39" fillId="0" borderId="28" xfId="2" applyNumberFormat="1" applyFont="1" applyFill="1" applyBorder="1" applyAlignment="1">
      <alignment horizontal="center" vertical="center"/>
    </xf>
    <xf numFmtId="165" fontId="39" fillId="0" borderId="26" xfId="2" applyNumberFormat="1" applyFont="1" applyBorder="1" applyAlignment="1">
      <alignment horizontal="center" vertical="center"/>
    </xf>
    <xf numFmtId="165" fontId="39" fillId="0" borderId="20" xfId="2" applyNumberFormat="1" applyFont="1" applyBorder="1" applyAlignment="1">
      <alignment horizontal="center" vertical="center"/>
    </xf>
    <xf numFmtId="165" fontId="39" fillId="0" borderId="31" xfId="2" applyNumberFormat="1" applyFont="1" applyFill="1" applyBorder="1" applyAlignment="1">
      <alignment horizontal="center" vertical="center"/>
    </xf>
    <xf numFmtId="0" fontId="39" fillId="0" borderId="23" xfId="1" applyFont="1" applyBorder="1" applyAlignment="1">
      <alignment horizontal="center" vertical="center" wrapText="1"/>
    </xf>
    <xf numFmtId="0" fontId="39" fillId="0" borderId="0" xfId="1" applyFont="1" applyAlignment="1">
      <alignment horizontal="left" vertical="center"/>
    </xf>
    <xf numFmtId="165" fontId="39" fillId="0" borderId="4" xfId="2" applyNumberFormat="1" applyFont="1" applyFill="1" applyBorder="1" applyAlignment="1">
      <alignment horizontal="center" vertical="center" wrapText="1"/>
    </xf>
    <xf numFmtId="0" fontId="39" fillId="0" borderId="4" xfId="1" applyFont="1" applyBorder="1" applyAlignment="1">
      <alignment horizontal="center" vertical="center"/>
    </xf>
    <xf numFmtId="0" fontId="39" fillId="0" borderId="4" xfId="1" applyFont="1" applyBorder="1" applyAlignment="1">
      <alignment vertical="center" wrapText="1"/>
    </xf>
    <xf numFmtId="43" fontId="38" fillId="0" borderId="4" xfId="2" applyFont="1" applyFill="1" applyBorder="1" applyAlignment="1">
      <alignment vertical="center"/>
    </xf>
    <xf numFmtId="165" fontId="38" fillId="0" borderId="0" xfId="2" applyNumberFormat="1" applyFont="1" applyFill="1" applyAlignment="1">
      <alignment vertical="center"/>
    </xf>
    <xf numFmtId="43" fontId="41" fillId="0" borderId="4" xfId="2" applyFont="1" applyFill="1" applyBorder="1" applyAlignment="1">
      <alignment vertical="center"/>
    </xf>
    <xf numFmtId="0" fontId="40" fillId="0" borderId="4" xfId="1" applyFont="1" applyBorder="1" applyAlignment="1">
      <alignment horizontal="left" vertical="center"/>
    </xf>
    <xf numFmtId="43" fontId="40" fillId="0" borderId="4" xfId="1" applyNumberFormat="1" applyFont="1" applyBorder="1" applyAlignment="1">
      <alignment vertical="center"/>
    </xf>
    <xf numFmtId="43" fontId="40" fillId="0" borderId="4" xfId="2" applyFont="1" applyBorder="1" applyAlignment="1">
      <alignment vertical="center"/>
    </xf>
    <xf numFmtId="165" fontId="38" fillId="0" borderId="4" xfId="7" applyNumberFormat="1" applyFont="1" applyFill="1" applyBorder="1" applyAlignment="1">
      <alignment vertical="center"/>
    </xf>
    <xf numFmtId="165" fontId="39" fillId="0" borderId="4" xfId="1" applyNumberFormat="1" applyFont="1" applyBorder="1" applyAlignment="1">
      <alignment horizontal="left" vertical="center"/>
    </xf>
    <xf numFmtId="165" fontId="40" fillId="0" borderId="4" xfId="7" applyNumberFormat="1" applyFont="1" applyBorder="1" applyAlignment="1">
      <alignment horizontal="left" vertical="center"/>
    </xf>
    <xf numFmtId="165" fontId="40" fillId="0" borderId="4" xfId="7" applyNumberFormat="1" applyFont="1" applyBorder="1" applyAlignment="1">
      <alignment vertical="center"/>
    </xf>
    <xf numFmtId="165" fontId="40" fillId="0" borderId="4" xfId="1" applyNumberFormat="1" applyFont="1" applyBorder="1" applyAlignment="1">
      <alignment horizontal="left" vertical="center"/>
    </xf>
    <xf numFmtId="0" fontId="43" fillId="0" borderId="0" xfId="1" applyFont="1" applyAlignment="1">
      <alignment horizontal="center" vertical="center"/>
    </xf>
    <xf numFmtId="43" fontId="38" fillId="0" borderId="4" xfId="7" applyFont="1" applyFill="1" applyBorder="1" applyAlignment="1">
      <alignment vertical="center"/>
    </xf>
    <xf numFmtId="0" fontId="44" fillId="0" borderId="0" xfId="1" applyFont="1" applyAlignment="1">
      <alignment vertical="center"/>
    </xf>
    <xf numFmtId="43" fontId="38" fillId="0" borderId="0" xfId="2" applyFont="1" applyFill="1" applyAlignment="1">
      <alignment vertical="center"/>
    </xf>
    <xf numFmtId="43" fontId="40" fillId="0" borderId="4" xfId="7" applyFont="1" applyBorder="1" applyAlignment="1">
      <alignment horizontal="left" vertical="center"/>
    </xf>
    <xf numFmtId="43" fontId="41" fillId="0" borderId="4" xfId="7" applyFont="1" applyFill="1" applyBorder="1" applyAlignment="1">
      <alignment vertical="center"/>
    </xf>
    <xf numFmtId="43" fontId="41" fillId="0" borderId="32" xfId="2" applyFont="1" applyFill="1" applyBorder="1" applyAlignment="1">
      <alignment vertical="center"/>
    </xf>
    <xf numFmtId="0" fontId="39" fillId="0" borderId="4" xfId="1" applyFont="1" applyBorder="1" applyAlignment="1">
      <alignment horizontal="right" vertical="center" wrapText="1"/>
    </xf>
    <xf numFmtId="165" fontId="38" fillId="0" borderId="4" xfId="2" applyNumberFormat="1" applyFont="1" applyFill="1" applyBorder="1" applyAlignment="1">
      <alignment vertical="center"/>
    </xf>
    <xf numFmtId="3" fontId="39" fillId="0" borderId="4" xfId="1" applyNumberFormat="1" applyFont="1" applyBorder="1" applyAlignment="1">
      <alignment horizontal="right" vertical="center"/>
    </xf>
    <xf numFmtId="165" fontId="38" fillId="0" borderId="4" xfId="2" applyNumberFormat="1" applyFont="1" applyFill="1" applyBorder="1" applyAlignment="1">
      <alignment horizontal="right" vertical="center"/>
    </xf>
    <xf numFmtId="0" fontId="40" fillId="0" borderId="4" xfId="1" applyFont="1" applyBorder="1" applyAlignment="1">
      <alignment horizontal="right" vertical="center"/>
    </xf>
    <xf numFmtId="165" fontId="41" fillId="0" borderId="4" xfId="2" applyNumberFormat="1" applyFont="1" applyFill="1" applyBorder="1" applyAlignment="1">
      <alignment vertical="center"/>
    </xf>
    <xf numFmtId="165" fontId="40" fillId="0" borderId="0" xfId="2" applyNumberFormat="1" applyFont="1" applyFill="1" applyAlignment="1">
      <alignment horizontal="center" vertical="center"/>
    </xf>
    <xf numFmtId="165" fontId="41" fillId="0" borderId="19" xfId="2" applyNumberFormat="1" applyFont="1" applyFill="1" applyBorder="1" applyAlignment="1">
      <alignment horizontal="center" vertical="center"/>
    </xf>
    <xf numFmtId="165" fontId="41" fillId="0" borderId="0" xfId="2" applyNumberFormat="1" applyFont="1" applyFill="1" applyBorder="1" applyAlignment="1">
      <alignment horizontal="center" vertical="center"/>
    </xf>
    <xf numFmtId="165" fontId="41" fillId="0" borderId="0" xfId="2" applyNumberFormat="1" applyFont="1" applyFill="1" applyAlignment="1">
      <alignment horizontal="center" vertical="center"/>
    </xf>
    <xf numFmtId="165" fontId="40" fillId="0" borderId="0" xfId="2" applyNumberFormat="1" applyFont="1" applyFill="1" applyBorder="1" applyAlignment="1">
      <alignment horizontal="center" vertical="center"/>
    </xf>
    <xf numFmtId="0" fontId="40" fillId="0" borderId="33" xfId="1" applyFont="1" applyBorder="1" applyAlignment="1">
      <alignment horizontal="center" vertical="center"/>
    </xf>
    <xf numFmtId="0" fontId="40" fillId="0" borderId="34" xfId="1" applyFont="1" applyBorder="1" applyAlignment="1">
      <alignment horizontal="center" vertical="center"/>
    </xf>
    <xf numFmtId="0" fontId="40" fillId="0" borderId="35" xfId="1" applyFont="1" applyBorder="1" applyAlignment="1">
      <alignment horizontal="center" vertical="center"/>
    </xf>
    <xf numFmtId="0" fontId="39" fillId="0" borderId="0" xfId="1" applyFont="1"/>
    <xf numFmtId="0" fontId="40" fillId="0" borderId="37" xfId="1" applyFont="1" applyBorder="1" applyAlignment="1">
      <alignment horizontal="center" vertical="top"/>
    </xf>
    <xf numFmtId="0" fontId="40" fillId="0" borderId="4" xfId="1" applyFont="1" applyBorder="1" applyAlignment="1">
      <alignment horizontal="center" vertical="top"/>
    </xf>
    <xf numFmtId="0" fontId="40" fillId="0" borderId="38" xfId="1" applyFont="1" applyBorder="1" applyAlignment="1">
      <alignment horizontal="center" vertical="top"/>
    </xf>
    <xf numFmtId="4" fontId="39" fillId="0" borderId="1" xfId="1" applyNumberFormat="1" applyFont="1" applyBorder="1" applyAlignment="1">
      <alignment vertical="center"/>
    </xf>
    <xf numFmtId="43" fontId="39" fillId="0" borderId="37" xfId="2" applyFont="1" applyFill="1" applyBorder="1" applyAlignment="1">
      <alignment horizontal="right" vertical="center"/>
    </xf>
    <xf numFmtId="43" fontId="39" fillId="0" borderId="4" xfId="2" applyFont="1" applyFill="1" applyBorder="1" applyAlignment="1">
      <alignment horizontal="right" vertical="center"/>
    </xf>
    <xf numFmtId="43" fontId="39" fillId="0" borderId="38" xfId="2" applyFont="1" applyFill="1" applyBorder="1" applyAlignment="1">
      <alignment horizontal="right" vertical="center"/>
    </xf>
    <xf numFmtId="43" fontId="39" fillId="0" borderId="37" xfId="2" applyFont="1" applyFill="1" applyBorder="1" applyAlignment="1">
      <alignment vertical="center"/>
    </xf>
    <xf numFmtId="43" fontId="39" fillId="0" borderId="38" xfId="2" applyFont="1" applyFill="1" applyBorder="1" applyAlignment="1">
      <alignment vertical="center"/>
    </xf>
    <xf numFmtId="165" fontId="38" fillId="0" borderId="37" xfId="2" applyNumberFormat="1" applyFont="1" applyFill="1" applyBorder="1" applyAlignment="1">
      <alignment vertical="center"/>
    </xf>
    <xf numFmtId="165" fontId="39" fillId="0" borderId="38" xfId="2" applyNumberFormat="1" applyFont="1" applyFill="1" applyBorder="1" applyAlignment="1">
      <alignment vertical="center"/>
    </xf>
    <xf numFmtId="0" fontId="38" fillId="0" borderId="0" xfId="1" applyFont="1" applyAlignment="1">
      <alignment horizontal="left" vertical="center"/>
    </xf>
    <xf numFmtId="43" fontId="39" fillId="0" borderId="10" xfId="2" applyFont="1" applyFill="1" applyBorder="1" applyAlignment="1">
      <alignment horizontal="right" vertical="center"/>
    </xf>
    <xf numFmtId="43" fontId="39" fillId="0" borderId="39" xfId="2" applyFont="1" applyFill="1" applyBorder="1" applyAlignment="1">
      <alignment horizontal="right" vertical="center"/>
    </xf>
    <xf numFmtId="43" fontId="39" fillId="0" borderId="11" xfId="2" applyFont="1" applyFill="1" applyBorder="1" applyAlignment="1">
      <alignment horizontal="right" vertical="center"/>
    </xf>
    <xf numFmtId="43" fontId="39" fillId="0" borderId="10" xfId="2" applyFont="1" applyFill="1" applyBorder="1" applyAlignment="1">
      <alignment vertical="center"/>
    </xf>
    <xf numFmtId="43" fontId="39" fillId="0" borderId="39" xfId="2" applyFont="1" applyFill="1" applyBorder="1" applyAlignment="1">
      <alignment vertical="center"/>
    </xf>
    <xf numFmtId="43" fontId="39" fillId="0" borderId="11" xfId="2" applyFont="1" applyFill="1" applyBorder="1" applyAlignment="1">
      <alignment vertical="center"/>
    </xf>
    <xf numFmtId="165" fontId="39" fillId="0" borderId="10" xfId="2" applyNumberFormat="1" applyFont="1" applyFill="1" applyBorder="1" applyAlignment="1">
      <alignment vertical="center"/>
    </xf>
    <xf numFmtId="165" fontId="39" fillId="0" borderId="39" xfId="2" applyNumberFormat="1" applyFont="1" applyFill="1" applyBorder="1" applyAlignment="1">
      <alignment vertical="center"/>
    </xf>
    <xf numFmtId="165" fontId="39" fillId="0" borderId="11" xfId="2" applyNumberFormat="1" applyFont="1" applyFill="1" applyBorder="1" applyAlignment="1">
      <alignment vertical="center"/>
    </xf>
    <xf numFmtId="0" fontId="0" fillId="0" borderId="0" xfId="1" applyFont="1" applyAlignment="1">
      <alignment horizontal="center" vertical="top"/>
    </xf>
    <xf numFmtId="0" fontId="45" fillId="0" borderId="0" xfId="1" applyFont="1" applyAlignment="1">
      <alignment vertical="center"/>
    </xf>
    <xf numFmtId="0" fontId="46" fillId="0" borderId="0" xfId="1" applyFont="1" applyAlignment="1">
      <alignment vertical="center"/>
    </xf>
    <xf numFmtId="0" fontId="45" fillId="0" borderId="0" xfId="1" applyFont="1" applyAlignment="1">
      <alignment horizontal="left" vertical="center" wrapText="1"/>
    </xf>
    <xf numFmtId="0" fontId="46" fillId="0" borderId="0" xfId="1" applyFont="1" applyAlignment="1">
      <alignment vertical="center" wrapText="1"/>
    </xf>
    <xf numFmtId="3" fontId="39" fillId="0" borderId="4" xfId="1" applyNumberFormat="1" applyFont="1" applyBorder="1" applyAlignment="1">
      <alignment vertical="center" wrapText="1"/>
    </xf>
    <xf numFmtId="43" fontId="39" fillId="0" borderId="4" xfId="2" applyFont="1" applyBorder="1" applyAlignment="1">
      <alignment vertical="center" wrapText="1"/>
    </xf>
    <xf numFmtId="0" fontId="39" fillId="0" borderId="19" xfId="1" applyFont="1" applyBorder="1" applyAlignment="1">
      <alignment horizontal="left" vertical="center"/>
    </xf>
    <xf numFmtId="43" fontId="39" fillId="0" borderId="19" xfId="2" applyFont="1" applyBorder="1" applyAlignment="1">
      <alignment horizontal="right" vertical="center"/>
    </xf>
    <xf numFmtId="0" fontId="39" fillId="0" borderId="19" xfId="1" applyFont="1" applyBorder="1" applyAlignment="1">
      <alignment horizontal="left" vertical="center" wrapText="1"/>
    </xf>
    <xf numFmtId="43" fontId="39" fillId="0" borderId="19" xfId="2" applyFont="1" applyBorder="1" applyAlignment="1">
      <alignment horizontal="left" vertical="center" wrapText="1"/>
    </xf>
    <xf numFmtId="43" fontId="39" fillId="0" borderId="40" xfId="2" applyFont="1" applyBorder="1" applyAlignment="1">
      <alignment horizontal="right" vertical="center"/>
    </xf>
    <xf numFmtId="43" fontId="39" fillId="0" borderId="5" xfId="2" applyFont="1" applyBorder="1" applyAlignment="1">
      <alignment horizontal="right" vertical="center"/>
    </xf>
    <xf numFmtId="165" fontId="39" fillId="0" borderId="4" xfId="2" applyNumberFormat="1" applyFont="1" applyBorder="1" applyAlignment="1">
      <alignment vertical="center"/>
    </xf>
    <xf numFmtId="165" fontId="39" fillId="0" borderId="4" xfId="2" applyNumberFormat="1" applyFont="1" applyBorder="1" applyAlignment="1">
      <alignment vertical="center" wrapText="1"/>
    </xf>
    <xf numFmtId="165" fontId="38" fillId="0" borderId="4" xfId="1" applyNumberFormat="1" applyFont="1" applyBorder="1" applyAlignment="1">
      <alignment vertical="center"/>
    </xf>
    <xf numFmtId="165" fontId="39" fillId="0" borderId="19" xfId="2" applyNumberFormat="1" applyFont="1" applyBorder="1" applyAlignment="1">
      <alignment horizontal="right" vertical="center"/>
    </xf>
    <xf numFmtId="165" fontId="39" fillId="0" borderId="19" xfId="2" applyNumberFormat="1" applyFont="1" applyBorder="1" applyAlignment="1">
      <alignment horizontal="right" vertical="center" wrapText="1"/>
    </xf>
    <xf numFmtId="165" fontId="39" fillId="0" borderId="7" xfId="1" applyNumberFormat="1" applyFont="1" applyBorder="1" applyAlignment="1">
      <alignment horizontal="right" vertical="center"/>
    </xf>
    <xf numFmtId="4" fontId="39" fillId="0" borderId="0" xfId="1" applyNumberFormat="1" applyFont="1" applyAlignment="1">
      <alignment horizontal="center" vertical="center"/>
    </xf>
    <xf numFmtId="4" fontId="39" fillId="0" borderId="0" xfId="1" applyNumberFormat="1" applyFont="1" applyAlignment="1">
      <alignment horizontal="right" vertical="center"/>
    </xf>
    <xf numFmtId="43" fontId="39" fillId="0" borderId="19" xfId="2" applyFont="1" applyBorder="1" applyAlignment="1">
      <alignment horizontal="right" vertical="center" wrapText="1"/>
    </xf>
    <xf numFmtId="43" fontId="39" fillId="0" borderId="0" xfId="2" applyFont="1" applyBorder="1" applyAlignment="1">
      <alignment horizontal="right" vertical="center" wrapText="1"/>
    </xf>
    <xf numFmtId="4" fontId="39" fillId="0" borderId="19" xfId="1" applyNumberFormat="1" applyFont="1" applyBorder="1" applyAlignment="1">
      <alignment horizontal="right" vertical="center"/>
    </xf>
    <xf numFmtId="4" fontId="39" fillId="0" borderId="19" xfId="1" applyNumberFormat="1" applyFont="1" applyBorder="1" applyAlignment="1">
      <alignment horizontal="left" vertical="center"/>
    </xf>
    <xf numFmtId="43" fontId="39" fillId="0" borderId="19" xfId="2" applyFont="1" applyFill="1" applyBorder="1" applyAlignment="1">
      <alignment horizontal="left" vertical="center"/>
    </xf>
    <xf numFmtId="4" fontId="39" fillId="0" borderId="29" xfId="1" applyNumberFormat="1" applyFont="1" applyBorder="1" applyAlignment="1">
      <alignment horizontal="right" vertical="center"/>
    </xf>
    <xf numFmtId="43" fontId="39" fillId="0" borderId="4" xfId="2" applyFont="1" applyFill="1" applyBorder="1" applyAlignment="1">
      <alignment vertical="center" wrapText="1"/>
    </xf>
    <xf numFmtId="43" fontId="39" fillId="0" borderId="0" xfId="2" applyFont="1" applyAlignment="1">
      <alignment vertical="center"/>
    </xf>
    <xf numFmtId="43" fontId="39" fillId="0" borderId="0" xfId="2" applyFont="1" applyAlignment="1">
      <alignment horizontal="left" vertical="center"/>
    </xf>
    <xf numFmtId="43" fontId="39" fillId="0" borderId="19" xfId="2" applyFont="1" applyFill="1" applyBorder="1" applyAlignment="1">
      <alignment horizontal="left" vertical="center" wrapText="1"/>
    </xf>
    <xf numFmtId="43" fontId="39" fillId="0" borderId="0" xfId="2" applyFont="1" applyAlignment="1">
      <alignment horizontal="right" vertical="center"/>
    </xf>
    <xf numFmtId="0" fontId="45" fillId="0" borderId="0" xfId="1" applyFont="1" applyAlignment="1">
      <alignment vertical="center" wrapText="1"/>
    </xf>
    <xf numFmtId="4" fontId="46" fillId="0" borderId="0" xfId="1" applyNumberFormat="1" applyFont="1" applyAlignment="1">
      <alignment horizontal="center" vertical="center" wrapText="1"/>
    </xf>
    <xf numFmtId="165" fontId="39" fillId="0" borderId="4" xfId="2" applyNumberFormat="1" applyFont="1" applyFill="1" applyBorder="1" applyAlignment="1">
      <alignment vertical="center" wrapText="1"/>
    </xf>
    <xf numFmtId="165" fontId="39" fillId="0" borderId="0" xfId="2" applyNumberFormat="1" applyFont="1" applyFill="1" applyBorder="1" applyAlignment="1">
      <alignment vertical="center" wrapText="1"/>
    </xf>
    <xf numFmtId="0" fontId="45" fillId="0" borderId="0" xfId="1" applyFont="1" applyAlignment="1">
      <alignment horizontal="left" vertical="center"/>
    </xf>
    <xf numFmtId="0" fontId="46" fillId="0" borderId="0" xfId="1" applyFont="1" applyAlignment="1">
      <alignment horizontal="left" vertical="center"/>
    </xf>
    <xf numFmtId="0" fontId="39" fillId="0" borderId="4" xfId="1" applyFont="1" applyBorder="1" applyAlignment="1">
      <alignment vertical="center"/>
    </xf>
    <xf numFmtId="43" fontId="39" fillId="0" borderId="0" xfId="1" applyNumberFormat="1" applyFont="1" applyAlignment="1">
      <alignment horizontal="left" vertical="center"/>
    </xf>
    <xf numFmtId="43" fontId="38" fillId="0" borderId="40" xfId="2" applyFont="1" applyFill="1" applyBorder="1" applyAlignment="1">
      <alignment horizontal="left" vertical="center"/>
    </xf>
    <xf numFmtId="0" fontId="46" fillId="0" borderId="0" xfId="1" applyFont="1" applyAlignment="1">
      <alignment horizontal="center" vertical="center"/>
    </xf>
    <xf numFmtId="165" fontId="39" fillId="0" borderId="4" xfId="2" applyNumberFormat="1" applyFont="1" applyBorder="1"/>
    <xf numFmtId="165" fontId="39" fillId="0" borderId="0" xfId="1" applyNumberFormat="1" applyFont="1" applyAlignment="1">
      <alignment horizontal="left" vertical="center"/>
    </xf>
    <xf numFmtId="165" fontId="39" fillId="0" borderId="0" xfId="2" applyNumberFormat="1" applyFont="1" applyFill="1" applyAlignment="1">
      <alignment horizontal="left" vertical="center"/>
    </xf>
    <xf numFmtId="43" fontId="39" fillId="0" borderId="0" xfId="2" applyFont="1" applyFill="1" applyAlignment="1">
      <alignment horizontal="left" vertical="center"/>
    </xf>
    <xf numFmtId="43" fontId="39" fillId="0" borderId="4" xfId="7" applyFont="1" applyBorder="1"/>
    <xf numFmtId="0" fontId="45" fillId="0" borderId="0" xfId="1" applyFont="1" applyAlignment="1">
      <alignment horizontal="center" vertical="center"/>
    </xf>
    <xf numFmtId="165" fontId="39" fillId="0" borderId="0" xfId="2" applyNumberFormat="1" applyFont="1" applyAlignment="1">
      <alignment horizontal="left" vertical="center"/>
    </xf>
    <xf numFmtId="165" fontId="38" fillId="0" borderId="19" xfId="2" applyNumberFormat="1" applyFont="1" applyFill="1" applyBorder="1" applyAlignment="1">
      <alignment horizontal="left" vertical="center"/>
    </xf>
    <xf numFmtId="165" fontId="2" fillId="0" borderId="0" xfId="2" applyNumberFormat="1" applyFont="1" applyAlignment="1">
      <alignment horizontal="left"/>
    </xf>
    <xf numFmtId="0" fontId="46" fillId="0" borderId="0" xfId="1" applyFont="1" applyAlignment="1">
      <alignment horizontal="left" vertical="center" wrapText="1"/>
    </xf>
    <xf numFmtId="0" fontId="39" fillId="0" borderId="36" xfId="1" applyFont="1" applyBorder="1" applyAlignment="1">
      <alignment horizontal="center" vertical="center" wrapText="1"/>
    </xf>
    <xf numFmtId="0" fontId="40" fillId="0" borderId="37" xfId="1" applyFont="1" applyBorder="1" applyAlignment="1">
      <alignment horizontal="center" vertical="center"/>
    </xf>
    <xf numFmtId="0" fontId="40" fillId="0" borderId="38" xfId="1" applyFont="1" applyBorder="1" applyAlignment="1">
      <alignment horizontal="center" vertical="center"/>
    </xf>
    <xf numFmtId="0" fontId="40" fillId="0" borderId="44" xfId="1" applyFont="1" applyBorder="1" applyAlignment="1">
      <alignment horizontal="center" vertical="center"/>
    </xf>
    <xf numFmtId="43" fontId="39" fillId="0" borderId="36" xfId="2" applyFont="1" applyBorder="1" applyAlignment="1">
      <alignment horizontal="center" vertical="center" wrapText="1"/>
    </xf>
    <xf numFmtId="43" fontId="39" fillId="0" borderId="37" xfId="2" applyFont="1" applyBorder="1" applyAlignment="1">
      <alignment horizontal="center" vertical="center"/>
    </xf>
    <xf numFmtId="43" fontId="39" fillId="0" borderId="38" xfId="2" applyFont="1" applyBorder="1" applyAlignment="1">
      <alignment horizontal="center" vertical="center"/>
    </xf>
    <xf numFmtId="43" fontId="39" fillId="0" borderId="44" xfId="2" applyFont="1" applyBorder="1" applyAlignment="1">
      <alignment horizontal="center" vertical="center"/>
    </xf>
    <xf numFmtId="43" fontId="39" fillId="0" borderId="7" xfId="2" applyFont="1" applyBorder="1" applyAlignment="1">
      <alignment horizontal="center" vertical="center"/>
    </xf>
    <xf numFmtId="165" fontId="39" fillId="0" borderId="44" xfId="2" applyNumberFormat="1" applyFont="1" applyBorder="1" applyAlignment="1">
      <alignment horizontal="center" vertical="center"/>
    </xf>
    <xf numFmtId="165" fontId="39" fillId="0" borderId="7" xfId="2" applyNumberFormat="1" applyFont="1" applyBorder="1" applyAlignment="1">
      <alignment horizontal="center" vertical="center"/>
    </xf>
    <xf numFmtId="165" fontId="39" fillId="0" borderId="4" xfId="2" applyNumberFormat="1" applyFont="1" applyBorder="1" applyAlignment="1">
      <alignment horizontal="center" vertical="center"/>
    </xf>
    <xf numFmtId="165" fontId="39" fillId="0" borderId="38" xfId="2" applyNumberFormat="1" applyFont="1" applyBorder="1" applyAlignment="1">
      <alignment horizontal="center" vertical="center"/>
    </xf>
    <xf numFmtId="43" fontId="39" fillId="0" borderId="1" xfId="2" applyFont="1" applyBorder="1" applyAlignment="1">
      <alignment horizontal="center" vertical="center"/>
    </xf>
    <xf numFmtId="43" fontId="39" fillId="0" borderId="45" xfId="2" applyFont="1" applyFill="1" applyBorder="1" applyAlignment="1">
      <alignment horizontal="right" vertical="center"/>
    </xf>
    <xf numFmtId="165" fontId="39" fillId="0" borderId="45" xfId="2" applyNumberFormat="1" applyFont="1" applyFill="1" applyBorder="1" applyAlignment="1">
      <alignment horizontal="right" vertical="center"/>
    </xf>
    <xf numFmtId="4" fontId="46" fillId="0" borderId="0" xfId="1" applyNumberFormat="1" applyFont="1" applyAlignment="1">
      <alignment vertical="center"/>
    </xf>
    <xf numFmtId="43" fontId="46" fillId="0" borderId="0" xfId="2" applyFont="1" applyFill="1" applyAlignment="1">
      <alignment horizontal="right" vertical="center"/>
    </xf>
    <xf numFmtId="43" fontId="46" fillId="0" borderId="0" xfId="2" applyFont="1" applyFill="1" applyAlignment="1">
      <alignment vertical="center"/>
    </xf>
    <xf numFmtId="165" fontId="46" fillId="0" borderId="0" xfId="2" applyNumberFormat="1" applyFont="1" applyFill="1" applyAlignment="1">
      <alignment vertical="center"/>
    </xf>
    <xf numFmtId="3" fontId="39" fillId="0" borderId="4" xfId="1" applyNumberFormat="1" applyFont="1" applyBorder="1" applyAlignment="1">
      <alignment horizontal="center" vertical="center"/>
    </xf>
    <xf numFmtId="0" fontId="39" fillId="0" borderId="19" xfId="1" applyFont="1" applyBorder="1" applyAlignment="1">
      <alignment horizontal="center" vertical="center"/>
    </xf>
    <xf numFmtId="43" fontId="39" fillId="0" borderId="19" xfId="2" applyFont="1" applyBorder="1" applyAlignment="1">
      <alignment vertical="center"/>
    </xf>
    <xf numFmtId="165" fontId="39" fillId="0" borderId="4" xfId="7" applyNumberFormat="1" applyFont="1" applyBorder="1" applyAlignment="1">
      <alignment horizontal="center" vertical="center"/>
    </xf>
    <xf numFmtId="165" fontId="39" fillId="0" borderId="19" xfId="2" applyNumberFormat="1" applyFont="1" applyBorder="1" applyAlignment="1">
      <alignment vertical="center"/>
    </xf>
    <xf numFmtId="3" fontId="39" fillId="0" borderId="19" xfId="1" applyNumberFormat="1" applyFont="1" applyBorder="1" applyAlignment="1">
      <alignment vertical="center"/>
    </xf>
    <xf numFmtId="3" fontId="46" fillId="0" borderId="0" xfId="1" applyNumberFormat="1" applyFont="1" applyAlignment="1">
      <alignment vertical="center"/>
    </xf>
    <xf numFmtId="43" fontId="46" fillId="0" borderId="0" xfId="2" applyFont="1" applyAlignment="1">
      <alignment vertical="center"/>
    </xf>
    <xf numFmtId="43" fontId="39" fillId="0" borderId="19" xfId="2" applyFont="1" applyBorder="1" applyAlignment="1">
      <alignment horizontal="center" vertical="center"/>
    </xf>
    <xf numFmtId="43" fontId="39" fillId="0" borderId="4" xfId="2" applyFont="1" applyBorder="1" applyAlignment="1">
      <alignment horizontal="right" vertical="center"/>
    </xf>
    <xf numFmtId="43" fontId="39" fillId="0" borderId="4" xfId="7" applyFont="1" applyBorder="1" applyAlignment="1">
      <alignment horizontal="right" vertical="center"/>
    </xf>
    <xf numFmtId="43" fontId="39" fillId="0" borderId="4" xfId="7" applyFont="1" applyFill="1" applyBorder="1" applyAlignment="1">
      <alignment horizontal="right" vertical="center"/>
    </xf>
    <xf numFmtId="43" fontId="39" fillId="0" borderId="19" xfId="2" applyFont="1" applyFill="1" applyBorder="1" applyAlignment="1">
      <alignment vertical="center"/>
    </xf>
    <xf numFmtId="165" fontId="39" fillId="0" borderId="4" xfId="7" applyNumberFormat="1" applyFont="1" applyFill="1" applyBorder="1" applyAlignment="1">
      <alignment vertical="center"/>
    </xf>
    <xf numFmtId="165" fontId="39" fillId="0" borderId="0" xfId="7" applyNumberFormat="1" applyFont="1" applyAlignment="1">
      <alignment vertical="center"/>
    </xf>
    <xf numFmtId="0" fontId="41" fillId="0" borderId="0" xfId="1" applyFont="1" applyAlignment="1">
      <alignment horizontal="left" vertical="center"/>
    </xf>
    <xf numFmtId="0" fontId="39" fillId="0" borderId="1" xfId="1" applyFont="1" applyBorder="1" applyAlignment="1">
      <alignment horizontal="center" vertical="center" wrapText="1"/>
    </xf>
    <xf numFmtId="3" fontId="39" fillId="0" borderId="1" xfId="1" applyNumberFormat="1" applyFont="1" applyBorder="1" applyAlignment="1">
      <alignment horizontal="center" vertical="center"/>
    </xf>
    <xf numFmtId="165" fontId="39" fillId="0" borderId="36" xfId="7" applyNumberFormat="1" applyFont="1" applyBorder="1" applyAlignment="1">
      <alignment horizontal="center" vertical="center" wrapText="1"/>
    </xf>
    <xf numFmtId="165" fontId="39" fillId="0" borderId="4" xfId="1" applyNumberFormat="1" applyFont="1" applyBorder="1" applyAlignment="1">
      <alignment horizontal="center" vertical="center"/>
    </xf>
    <xf numFmtId="165" fontId="39" fillId="0" borderId="4" xfId="7" applyNumberFormat="1" applyFont="1" applyBorder="1" applyAlignment="1">
      <alignment horizontal="center" vertical="center" wrapText="1"/>
    </xf>
    <xf numFmtId="165" fontId="39" fillId="0" borderId="1" xfId="7" applyNumberFormat="1" applyFont="1" applyBorder="1" applyAlignment="1">
      <alignment horizontal="center" vertical="center"/>
    </xf>
    <xf numFmtId="43" fontId="39" fillId="0" borderId="36" xfId="7" applyFont="1" applyBorder="1" applyAlignment="1">
      <alignment horizontal="center" vertical="center" wrapText="1"/>
    </xf>
    <xf numFmtId="43" fontId="39" fillId="0" borderId="4" xfId="7" applyFont="1" applyBorder="1" applyAlignment="1">
      <alignment horizontal="center" vertical="center"/>
    </xf>
    <xf numFmtId="43" fontId="39" fillId="0" borderId="4" xfId="1" applyNumberFormat="1" applyFont="1" applyBorder="1" applyAlignment="1">
      <alignment horizontal="center" vertical="center"/>
    </xf>
    <xf numFmtId="43" fontId="39" fillId="0" borderId="4" xfId="7" applyFont="1" applyBorder="1" applyAlignment="1">
      <alignment horizontal="center" vertical="center" wrapText="1"/>
    </xf>
    <xf numFmtId="43" fontId="39" fillId="0" borderId="1" xfId="7" applyFont="1" applyBorder="1" applyAlignment="1">
      <alignment horizontal="center" vertical="center"/>
    </xf>
    <xf numFmtId="43" fontId="39" fillId="0" borderId="4" xfId="7" applyFont="1" applyFill="1" applyBorder="1" applyAlignment="1">
      <alignment vertical="center"/>
    </xf>
    <xf numFmtId="43" fontId="39" fillId="0" borderId="0" xfId="2" applyFont="1" applyAlignment="1">
      <alignment horizontal="center" vertical="center"/>
    </xf>
    <xf numFmtId="165" fontId="39" fillId="0" borderId="4" xfId="1" applyNumberFormat="1" applyFont="1" applyBorder="1" applyAlignment="1">
      <alignment horizontal="center" vertical="center" wrapText="1"/>
    </xf>
    <xf numFmtId="165" fontId="38" fillId="0" borderId="4" xfId="7" applyNumberFormat="1" applyFont="1" applyFill="1" applyBorder="1" applyAlignment="1">
      <alignment horizontal="right" vertical="center"/>
    </xf>
    <xf numFmtId="165" fontId="2" fillId="0" borderId="4" xfId="7" applyNumberFormat="1" applyFont="1" applyBorder="1" applyAlignment="1">
      <alignment horizontal="right"/>
    </xf>
    <xf numFmtId="0" fontId="38" fillId="0" borderId="0" xfId="1" applyFont="1"/>
    <xf numFmtId="0" fontId="46" fillId="0" borderId="0" xfId="1" applyFont="1" applyAlignment="1">
      <alignment horizontal="left" vertical="top"/>
    </xf>
    <xf numFmtId="0" fontId="46" fillId="0" borderId="0" xfId="1" applyFont="1" applyAlignment="1">
      <alignment horizontal="left" vertical="top" wrapText="1"/>
    </xf>
    <xf numFmtId="0" fontId="46" fillId="0" borderId="0" xfId="1" applyFont="1"/>
    <xf numFmtId="0" fontId="47" fillId="0" borderId="46" xfId="1" applyFont="1" applyBorder="1" applyAlignment="1">
      <alignment horizontal="left"/>
    </xf>
    <xf numFmtId="0" fontId="2" fillId="0" borderId="47" xfId="1" applyBorder="1"/>
    <xf numFmtId="43" fontId="47" fillId="0" borderId="48" xfId="1" applyNumberFormat="1" applyFont="1" applyBorder="1"/>
    <xf numFmtId="43" fontId="47" fillId="0" borderId="49" xfId="1" applyNumberFormat="1" applyFont="1" applyBorder="1"/>
    <xf numFmtId="0" fontId="2" fillId="0" borderId="10" xfId="1" applyBorder="1"/>
    <xf numFmtId="0" fontId="2" fillId="0" borderId="39" xfId="1" applyBorder="1" applyAlignment="1">
      <alignment horizontal="left" indent="1"/>
    </xf>
    <xf numFmtId="43" fontId="2" fillId="0" borderId="39" xfId="1" applyNumberFormat="1" applyBorder="1"/>
    <xf numFmtId="43" fontId="2" fillId="0" borderId="11" xfId="1" applyNumberFormat="1" applyBorder="1"/>
    <xf numFmtId="0" fontId="2" fillId="0" borderId="50" xfId="1" applyBorder="1"/>
    <xf numFmtId="0" fontId="2" fillId="0" borderId="0" xfId="1" applyAlignment="1">
      <alignment horizontal="left" indent="1"/>
    </xf>
    <xf numFmtId="43" fontId="2" fillId="0" borderId="51" xfId="1" applyNumberFormat="1" applyBorder="1"/>
    <xf numFmtId="0" fontId="47" fillId="0" borderId="0" xfId="1" applyFont="1" applyAlignment="1">
      <alignment horizontal="left"/>
    </xf>
    <xf numFmtId="43" fontId="47" fillId="0" borderId="0" xfId="1" applyNumberFormat="1" applyFont="1"/>
    <xf numFmtId="0" fontId="0" fillId="0" borderId="0" xfId="1" applyFont="1"/>
    <xf numFmtId="0" fontId="49" fillId="0" borderId="0" xfId="1" applyFont="1" applyAlignment="1">
      <alignment horizontal="center" vertical="center"/>
    </xf>
    <xf numFmtId="0" fontId="40" fillId="0" borderId="23" xfId="1" applyFont="1" applyBorder="1" applyAlignment="1">
      <alignment horizontal="center" vertical="center"/>
    </xf>
    <xf numFmtId="0" fontId="40" fillId="0" borderId="31" xfId="1" applyFont="1" applyBorder="1" applyAlignment="1">
      <alignment horizontal="center" vertical="center"/>
    </xf>
    <xf numFmtId="0" fontId="47" fillId="0" borderId="26" xfId="1" applyFont="1" applyBorder="1" applyAlignment="1">
      <alignment horizontal="center" vertical="center"/>
    </xf>
    <xf numFmtId="0" fontId="47" fillId="0" borderId="26" xfId="1" applyFont="1" applyBorder="1" applyAlignment="1">
      <alignment horizontal="center" vertical="center" wrapText="1"/>
    </xf>
    <xf numFmtId="0" fontId="47" fillId="0" borderId="27" xfId="1" applyFont="1" applyBorder="1" applyAlignment="1">
      <alignment horizontal="center" vertical="center"/>
    </xf>
    <xf numFmtId="165" fontId="47" fillId="0" borderId="28" xfId="1" applyNumberFormat="1" applyFont="1" applyBorder="1" applyAlignment="1">
      <alignment horizontal="center" vertical="center"/>
    </xf>
    <xf numFmtId="43" fontId="38" fillId="0" borderId="54" xfId="1" applyNumberFormat="1" applyFont="1" applyBorder="1" applyAlignment="1">
      <alignment horizontal="center" vertical="center"/>
    </xf>
    <xf numFmtId="165" fontId="38" fillId="0" borderId="33" xfId="2" applyNumberFormat="1" applyFont="1" applyFill="1" applyBorder="1" applyAlignment="1">
      <alignment vertical="center"/>
    </xf>
    <xf numFmtId="165" fontId="38" fillId="0" borderId="55" xfId="2" applyNumberFormat="1" applyFont="1" applyFill="1" applyBorder="1" applyAlignment="1">
      <alignment vertical="center"/>
    </xf>
    <xf numFmtId="165" fontId="2" fillId="0" borderId="34" xfId="1" applyNumberFormat="1" applyBorder="1" applyAlignment="1">
      <alignment horizontal="center"/>
    </xf>
    <xf numFmtId="165" fontId="2" fillId="0" borderId="35" xfId="1" applyNumberFormat="1" applyBorder="1" applyAlignment="1">
      <alignment horizontal="center"/>
    </xf>
    <xf numFmtId="165" fontId="38" fillId="0" borderId="3" xfId="2" applyNumberFormat="1" applyFont="1" applyFill="1" applyBorder="1" applyAlignment="1">
      <alignment vertical="center"/>
    </xf>
    <xf numFmtId="165" fontId="2" fillId="0" borderId="4" xfId="1" applyNumberFormat="1" applyBorder="1" applyAlignment="1">
      <alignment horizontal="center"/>
    </xf>
    <xf numFmtId="165" fontId="2" fillId="0" borderId="38" xfId="1" applyNumberFormat="1" applyBorder="1" applyAlignment="1">
      <alignment horizontal="center"/>
    </xf>
    <xf numFmtId="43" fontId="38" fillId="0" borderId="56" xfId="1" applyNumberFormat="1" applyFont="1" applyBorder="1" applyAlignment="1">
      <alignment horizontal="center" vertical="center"/>
    </xf>
    <xf numFmtId="165" fontId="38" fillId="0" borderId="57" xfId="2" applyNumberFormat="1" applyFont="1" applyFill="1" applyBorder="1" applyAlignment="1">
      <alignment vertical="center"/>
    </xf>
    <xf numFmtId="165" fontId="38" fillId="0" borderId="40" xfId="2" applyNumberFormat="1" applyFont="1" applyFill="1" applyBorder="1" applyAlignment="1">
      <alignment vertical="center"/>
    </xf>
    <xf numFmtId="165" fontId="2" fillId="0" borderId="5" xfId="1" applyNumberFormat="1" applyBorder="1" applyAlignment="1">
      <alignment horizontal="center"/>
    </xf>
    <xf numFmtId="165" fontId="2" fillId="0" borderId="58" xfId="1" applyNumberFormat="1" applyBorder="1" applyAlignment="1">
      <alignment horizontal="center"/>
    </xf>
    <xf numFmtId="0" fontId="41" fillId="0" borderId="20" xfId="1" applyFont="1" applyBorder="1" applyAlignment="1">
      <alignment horizontal="center" vertical="center"/>
    </xf>
    <xf numFmtId="165" fontId="39" fillId="0" borderId="23" xfId="2" applyNumberFormat="1" applyFont="1" applyFill="1" applyBorder="1" applyAlignment="1">
      <alignment vertical="center"/>
    </xf>
    <xf numFmtId="165" fontId="39" fillId="0" borderId="30" xfId="2" applyNumberFormat="1" applyFont="1" applyFill="1" applyBorder="1" applyAlignment="1">
      <alignment vertical="center"/>
    </xf>
    <xf numFmtId="165" fontId="39" fillId="0" borderId="20" xfId="2" applyNumberFormat="1" applyFont="1" applyFill="1" applyBorder="1" applyAlignment="1">
      <alignment vertical="center"/>
    </xf>
    <xf numFmtId="43" fontId="38" fillId="0" borderId="33" xfId="7" applyFont="1" applyFill="1" applyBorder="1" applyAlignment="1">
      <alignment vertical="center"/>
    </xf>
    <xf numFmtId="43" fontId="38" fillId="0" borderId="55" xfId="7" applyFont="1" applyFill="1" applyBorder="1" applyAlignment="1">
      <alignment vertical="center"/>
    </xf>
    <xf numFmtId="43" fontId="0" fillId="0" borderId="34" xfId="7" applyFont="1" applyFill="1" applyBorder="1" applyAlignment="1">
      <alignment horizontal="center"/>
    </xf>
    <xf numFmtId="43" fontId="0" fillId="0" borderId="35" xfId="7" applyFont="1" applyFill="1" applyBorder="1" applyAlignment="1">
      <alignment horizontal="center"/>
    </xf>
    <xf numFmtId="43" fontId="38" fillId="0" borderId="37" xfId="7" applyFont="1" applyFill="1" applyBorder="1" applyAlignment="1">
      <alignment vertical="center"/>
    </xf>
    <xf numFmtId="43" fontId="38" fillId="0" borderId="3" xfId="7" applyFont="1" applyFill="1" applyBorder="1" applyAlignment="1">
      <alignment vertical="center"/>
    </xf>
    <xf numFmtId="43" fontId="0" fillId="0" borderId="4" xfId="7" applyFont="1" applyFill="1" applyBorder="1" applyAlignment="1">
      <alignment horizontal="center"/>
    </xf>
    <xf numFmtId="43" fontId="0" fillId="0" borderId="38" xfId="7" applyFont="1" applyFill="1" applyBorder="1" applyAlignment="1">
      <alignment horizontal="center"/>
    </xf>
    <xf numFmtId="43" fontId="38" fillId="0" borderId="57" xfId="7" applyFont="1" applyFill="1" applyBorder="1" applyAlignment="1">
      <alignment vertical="center"/>
    </xf>
    <xf numFmtId="43" fontId="38" fillId="0" borderId="40" xfId="7" applyFont="1" applyFill="1" applyBorder="1" applyAlignment="1">
      <alignment vertical="center"/>
    </xf>
    <xf numFmtId="43" fontId="0" fillId="0" borderId="5" xfId="7" applyFont="1" applyFill="1" applyBorder="1" applyAlignment="1">
      <alignment horizontal="center"/>
    </xf>
    <xf numFmtId="43" fontId="0" fillId="0" borderId="58" xfId="7" applyFont="1" applyFill="1" applyBorder="1" applyAlignment="1">
      <alignment horizontal="center"/>
    </xf>
    <xf numFmtId="43" fontId="41" fillId="0" borderId="20" xfId="7" applyFont="1" applyBorder="1" applyAlignment="1">
      <alignment horizontal="center" vertical="center"/>
    </xf>
    <xf numFmtId="43" fontId="39" fillId="0" borderId="23" xfId="7" applyFont="1" applyFill="1" applyBorder="1" applyAlignment="1">
      <alignment vertical="center"/>
    </xf>
    <xf numFmtId="43" fontId="39" fillId="0" borderId="30" xfId="7" applyFont="1" applyFill="1" applyBorder="1" applyAlignment="1">
      <alignment vertical="center"/>
    </xf>
    <xf numFmtId="43" fontId="39" fillId="0" borderId="20" xfId="7" applyFont="1" applyFill="1" applyBorder="1" applyAlignment="1">
      <alignment vertical="center"/>
    </xf>
    <xf numFmtId="43" fontId="0" fillId="0" borderId="0" xfId="7" applyFont="1"/>
    <xf numFmtId="0" fontId="40" fillId="0" borderId="26" xfId="1" applyFont="1" applyBorder="1" applyAlignment="1">
      <alignment horizontal="center" vertical="center"/>
    </xf>
    <xf numFmtId="3" fontId="40" fillId="0" borderId="26" xfId="1" applyNumberFormat="1" applyFont="1" applyBorder="1" applyAlignment="1">
      <alignment horizontal="center" vertical="center" wrapText="1"/>
    </xf>
    <xf numFmtId="4" fontId="40" fillId="0" borderId="26" xfId="1" applyNumberFormat="1" applyFont="1" applyBorder="1" applyAlignment="1">
      <alignment horizontal="center" vertical="center"/>
    </xf>
    <xf numFmtId="0" fontId="40" fillId="0" borderId="26" xfId="1" applyFont="1" applyBorder="1" applyAlignment="1">
      <alignment horizontal="center" vertical="center" wrapText="1"/>
    </xf>
    <xf numFmtId="0" fontId="40" fillId="0" borderId="28" xfId="1" applyFont="1" applyBorder="1" applyAlignment="1">
      <alignment horizontal="center" vertical="center" wrapText="1"/>
    </xf>
    <xf numFmtId="0" fontId="40" fillId="0" borderId="59" xfId="1" applyFont="1" applyBorder="1" applyAlignment="1">
      <alignment horizontal="left" vertical="center"/>
    </xf>
    <xf numFmtId="0" fontId="39" fillId="0" borderId="60" xfId="1" applyFont="1" applyBorder="1" applyAlignment="1">
      <alignment vertical="center"/>
    </xf>
    <xf numFmtId="165" fontId="39" fillId="0" borderId="60" xfId="2" applyNumberFormat="1" applyFont="1" applyFill="1" applyBorder="1" applyAlignment="1">
      <alignment vertical="center"/>
    </xf>
    <xf numFmtId="43" fontId="39" fillId="0" borderId="60" xfId="2" applyFont="1" applyFill="1" applyBorder="1" applyAlignment="1">
      <alignment vertical="center"/>
    </xf>
    <xf numFmtId="165" fontId="39" fillId="0" borderId="60" xfId="7" applyNumberFormat="1" applyFont="1" applyFill="1" applyBorder="1" applyAlignment="1">
      <alignment vertical="center"/>
    </xf>
    <xf numFmtId="165" fontId="38" fillId="0" borderId="61" xfId="2" applyNumberFormat="1" applyFont="1" applyFill="1" applyBorder="1" applyAlignment="1" applyProtection="1">
      <alignment vertical="center"/>
      <protection locked="0"/>
    </xf>
    <xf numFmtId="0" fontId="47" fillId="0" borderId="62" xfId="1" applyFont="1" applyBorder="1" applyAlignment="1">
      <alignment horizontal="left" vertical="center"/>
    </xf>
    <xf numFmtId="0" fontId="39" fillId="0" borderId="6" xfId="1" applyFont="1" applyBorder="1" applyAlignment="1">
      <alignment vertical="center"/>
    </xf>
    <xf numFmtId="165" fontId="39" fillId="0" borderId="6" xfId="2" applyNumberFormat="1" applyFont="1" applyFill="1" applyBorder="1" applyAlignment="1">
      <alignment vertical="center"/>
    </xf>
    <xf numFmtId="43" fontId="39" fillId="0" borderId="6" xfId="2" applyFont="1" applyFill="1" applyBorder="1" applyAlignment="1">
      <alignment vertical="center"/>
    </xf>
    <xf numFmtId="165" fontId="39" fillId="0" borderId="6" xfId="7" applyNumberFormat="1" applyFont="1" applyFill="1" applyBorder="1" applyAlignment="1">
      <alignment vertical="center"/>
    </xf>
    <xf numFmtId="165" fontId="38" fillId="0" borderId="63" xfId="2" applyNumberFormat="1" applyFont="1" applyFill="1" applyBorder="1" applyAlignment="1" applyProtection="1">
      <alignment vertical="center"/>
      <protection locked="0"/>
    </xf>
    <xf numFmtId="0" fontId="47" fillId="0" borderId="62" xfId="1" applyFont="1" applyBorder="1" applyAlignment="1">
      <alignment horizontal="left" vertical="center" wrapText="1"/>
    </xf>
    <xf numFmtId="165" fontId="39" fillId="0" borderId="6" xfId="7" applyNumberFormat="1" applyFont="1" applyBorder="1"/>
    <xf numFmtId="0" fontId="39" fillId="0" borderId="6" xfId="1" applyFont="1" applyBorder="1"/>
    <xf numFmtId="165" fontId="39" fillId="0" borderId="6" xfId="2" applyNumberFormat="1" applyFont="1" applyBorder="1"/>
    <xf numFmtId="43" fontId="39" fillId="0" borderId="6" xfId="2" applyFont="1" applyBorder="1"/>
    <xf numFmtId="165" fontId="39" fillId="0" borderId="63" xfId="2" applyNumberFormat="1" applyFont="1" applyBorder="1"/>
    <xf numFmtId="165" fontId="39" fillId="0" borderId="6" xfId="2" applyNumberFormat="1" applyFont="1" applyFill="1" applyBorder="1"/>
    <xf numFmtId="165" fontId="39" fillId="0" borderId="6" xfId="7" applyNumberFormat="1" applyFont="1" applyFill="1" applyBorder="1"/>
    <xf numFmtId="165" fontId="39" fillId="0" borderId="63" xfId="2" applyNumberFormat="1" applyFont="1" applyFill="1" applyBorder="1"/>
    <xf numFmtId="3" fontId="39" fillId="0" borderId="6" xfId="1" applyNumberFormat="1" applyFont="1" applyBorder="1"/>
    <xf numFmtId="4" fontId="39" fillId="0" borderId="6" xfId="1" applyNumberFormat="1" applyFont="1" applyBorder="1"/>
    <xf numFmtId="0" fontId="39" fillId="0" borderId="63" xfId="1" applyFont="1" applyBorder="1"/>
    <xf numFmtId="165" fontId="39" fillId="0" borderId="63" xfId="1" applyNumberFormat="1" applyFont="1" applyBorder="1"/>
    <xf numFmtId="0" fontId="41" fillId="0" borderId="39" xfId="1" applyFont="1" applyBorder="1" applyAlignment="1">
      <alignment horizontal="left"/>
    </xf>
    <xf numFmtId="0" fontId="39" fillId="0" borderId="64" xfId="1" applyFont="1" applyBorder="1"/>
    <xf numFmtId="3" fontId="39" fillId="0" borderId="64" xfId="1" applyNumberFormat="1" applyFont="1" applyBorder="1"/>
    <xf numFmtId="4" fontId="39" fillId="0" borderId="64" xfId="1" applyNumberFormat="1" applyFont="1" applyBorder="1"/>
    <xf numFmtId="165" fontId="39" fillId="0" borderId="64" xfId="7" applyNumberFormat="1" applyFont="1" applyBorder="1"/>
    <xf numFmtId="165" fontId="39" fillId="0" borderId="65" xfId="1" applyNumberFormat="1" applyFont="1" applyBorder="1"/>
    <xf numFmtId="0" fontId="40" fillId="0" borderId="23" xfId="1" applyFont="1" applyBorder="1" applyAlignment="1">
      <alignment vertical="center"/>
    </xf>
    <xf numFmtId="165" fontId="40" fillId="0" borderId="26" xfId="7" applyNumberFormat="1" applyFont="1" applyBorder="1" applyAlignment="1">
      <alignment horizontal="left" indent="2"/>
    </xf>
    <xf numFmtId="43" fontId="40" fillId="0" borderId="26" xfId="7" applyFont="1" applyBorder="1" applyAlignment="1">
      <alignment horizontal="left" indent="2"/>
    </xf>
    <xf numFmtId="165" fontId="40" fillId="0" borderId="28" xfId="7" applyNumberFormat="1" applyFont="1" applyBorder="1" applyAlignment="1">
      <alignment horizontal="left" indent="2"/>
    </xf>
    <xf numFmtId="3" fontId="46" fillId="0" borderId="0" xfId="1" applyNumberFormat="1" applyFont="1"/>
    <xf numFmtId="4" fontId="46" fillId="0" borderId="0" xfId="1" applyNumberFormat="1" applyFont="1"/>
    <xf numFmtId="0" fontId="40" fillId="0" borderId="1" xfId="1" applyFont="1" applyBorder="1" applyAlignment="1">
      <alignment horizontal="center" vertical="center"/>
    </xf>
    <xf numFmtId="0" fontId="39" fillId="0" borderId="1" xfId="1" applyFont="1" applyBorder="1" applyAlignment="1">
      <alignment horizontal="center" vertical="center"/>
    </xf>
    <xf numFmtId="0" fontId="38" fillId="0" borderId="1" xfId="1" applyFont="1" applyBorder="1" applyAlignment="1">
      <alignment horizontal="center" vertical="center"/>
    </xf>
    <xf numFmtId="43" fontId="0" fillId="0" borderId="4" xfId="7" applyFont="1" applyBorder="1"/>
    <xf numFmtId="43" fontId="38" fillId="0" borderId="1" xfId="7" applyFont="1" applyBorder="1" applyAlignment="1">
      <alignment horizontal="center" vertical="center"/>
    </xf>
    <xf numFmtId="0" fontId="50" fillId="0" borderId="0" xfId="1" applyFont="1" applyAlignment="1">
      <alignment vertical="center"/>
    </xf>
    <xf numFmtId="3" fontId="40" fillId="0" borderId="34" xfId="1" applyNumberFormat="1" applyFont="1" applyBorder="1" applyAlignment="1">
      <alignment horizontal="center" vertical="center" wrapText="1"/>
    </xf>
    <xf numFmtId="4" fontId="40" fillId="0" borderId="34" xfId="1" applyNumberFormat="1" applyFont="1" applyBorder="1" applyAlignment="1">
      <alignment horizontal="center" vertical="center"/>
    </xf>
    <xf numFmtId="0" fontId="40" fillId="0" borderId="35" xfId="1" applyFont="1" applyBorder="1" applyAlignment="1">
      <alignment horizontal="center" vertical="center" wrapText="1"/>
    </xf>
    <xf numFmtId="0" fontId="39" fillId="0" borderId="37" xfId="1" applyFont="1" applyBorder="1" applyAlignment="1">
      <alignment horizontal="left" vertical="center"/>
    </xf>
    <xf numFmtId="165" fontId="38" fillId="0" borderId="4" xfId="2" applyNumberFormat="1" applyFont="1" applyFill="1" applyBorder="1" applyAlignment="1" applyProtection="1">
      <alignment vertical="center"/>
      <protection locked="0"/>
    </xf>
    <xf numFmtId="43" fontId="38" fillId="0" borderId="4" xfId="2" applyFont="1" applyFill="1" applyBorder="1" applyAlignment="1" applyProtection="1">
      <alignment vertical="center"/>
      <protection locked="0"/>
    </xf>
    <xf numFmtId="165" fontId="38" fillId="0" borderId="38" xfId="2" applyNumberFormat="1" applyFont="1" applyFill="1" applyBorder="1" applyAlignment="1" applyProtection="1">
      <alignment vertical="center"/>
      <protection locked="0"/>
    </xf>
    <xf numFmtId="0" fontId="39" fillId="0" borderId="37" xfId="1" applyFont="1" applyBorder="1" applyAlignment="1">
      <alignment vertical="center"/>
    </xf>
    <xf numFmtId="0" fontId="38" fillId="0" borderId="37" xfId="1" applyFont="1" applyBorder="1" applyAlignment="1">
      <alignment vertical="center"/>
    </xf>
    <xf numFmtId="0" fontId="39" fillId="0" borderId="62" xfId="1" applyFont="1" applyBorder="1" applyAlignment="1">
      <alignment horizontal="left" vertical="center"/>
    </xf>
    <xf numFmtId="0" fontId="2" fillId="0" borderId="39" xfId="1" applyBorder="1" applyAlignment="1">
      <alignment horizontal="left"/>
    </xf>
    <xf numFmtId="165" fontId="38" fillId="0" borderId="5" xfId="2" applyNumberFormat="1" applyFont="1" applyFill="1" applyBorder="1" applyAlignment="1" applyProtection="1">
      <alignment vertical="center"/>
      <protection locked="0"/>
    </xf>
    <xf numFmtId="43" fontId="38" fillId="0" borderId="5" xfId="2" applyFont="1" applyFill="1" applyBorder="1" applyAlignment="1" applyProtection="1">
      <alignment vertical="center"/>
      <protection locked="0"/>
    </xf>
    <xf numFmtId="165" fontId="38" fillId="0" borderId="58" xfId="2" applyNumberFormat="1" applyFont="1" applyFill="1" applyBorder="1" applyAlignment="1" applyProtection="1">
      <alignment vertical="center"/>
      <protection locked="0"/>
    </xf>
    <xf numFmtId="0" fontId="41" fillId="0" borderId="23" xfId="1" applyFont="1" applyBorder="1" applyAlignment="1">
      <alignment horizontal="left" vertical="center"/>
    </xf>
    <xf numFmtId="165" fontId="39" fillId="0" borderId="26" xfId="2" applyNumberFormat="1" applyFont="1" applyFill="1" applyBorder="1" applyAlignment="1">
      <alignment vertical="center"/>
    </xf>
    <xf numFmtId="43" fontId="39" fillId="0" borderId="26" xfId="7" applyFont="1" applyFill="1" applyBorder="1" applyAlignment="1">
      <alignment vertical="center"/>
    </xf>
    <xf numFmtId="165" fontId="39" fillId="0" borderId="28" xfId="7" applyNumberFormat="1" applyFont="1" applyFill="1" applyBorder="1" applyAlignment="1">
      <alignment vertical="center"/>
    </xf>
    <xf numFmtId="170" fontId="40" fillId="0" borderId="29" xfId="1" applyNumberFormat="1" applyFont="1" applyBorder="1" applyAlignment="1">
      <alignment horizontal="center" vertical="center"/>
    </xf>
    <xf numFmtId="0" fontId="40" fillId="0" borderId="55" xfId="1" applyFont="1" applyBorder="1" applyAlignment="1">
      <alignment horizontal="center" vertical="center"/>
    </xf>
    <xf numFmtId="0" fontId="41" fillId="0" borderId="34" xfId="1" applyFont="1" applyBorder="1" applyAlignment="1">
      <alignment horizontal="center" vertical="center" wrapText="1"/>
    </xf>
    <xf numFmtId="0" fontId="40" fillId="0" borderId="34" xfId="1" applyFont="1" applyBorder="1" applyAlignment="1">
      <alignment horizontal="center" vertical="center" wrapText="1"/>
    </xf>
    <xf numFmtId="0" fontId="53" fillId="0" borderId="34" xfId="1" applyFont="1" applyBorder="1" applyAlignment="1">
      <alignment horizontal="center" vertical="center" wrapText="1"/>
    </xf>
    <xf numFmtId="170" fontId="39" fillId="0" borderId="1" xfId="1" applyNumberFormat="1" applyFont="1" applyBorder="1" applyAlignment="1">
      <alignment horizontal="left" vertical="center"/>
    </xf>
    <xf numFmtId="165" fontId="38" fillId="0" borderId="37" xfId="1" applyNumberFormat="1" applyFont="1" applyBorder="1" applyAlignment="1">
      <alignment vertical="center"/>
    </xf>
    <xf numFmtId="165" fontId="38" fillId="0" borderId="3" xfId="1" applyNumberFormat="1" applyFont="1" applyBorder="1" applyAlignment="1">
      <alignment vertical="center"/>
    </xf>
    <xf numFmtId="165" fontId="38" fillId="0" borderId="38" xfId="1" applyNumberFormat="1" applyFont="1" applyBorder="1" applyAlignment="1">
      <alignment vertical="center"/>
    </xf>
    <xf numFmtId="0" fontId="38" fillId="0" borderId="36" xfId="1" applyFont="1" applyBorder="1" applyAlignment="1">
      <alignment horizontal="left" vertical="center"/>
    </xf>
    <xf numFmtId="165" fontId="41" fillId="0" borderId="66" xfId="2" applyNumberFormat="1" applyFont="1" applyFill="1" applyBorder="1" applyAlignment="1">
      <alignment vertical="center"/>
    </xf>
    <xf numFmtId="165" fontId="41" fillId="0" borderId="67" xfId="2" applyNumberFormat="1" applyFont="1" applyFill="1" applyBorder="1" applyAlignment="1">
      <alignment vertical="center"/>
    </xf>
    <xf numFmtId="170" fontId="40" fillId="0" borderId="29" xfId="1" applyNumberFormat="1" applyFont="1" applyBorder="1" applyAlignment="1">
      <alignment horizontal="center" vertical="center" wrapText="1"/>
    </xf>
    <xf numFmtId="43" fontId="39" fillId="0" borderId="44" xfId="7" applyFont="1" applyBorder="1" applyAlignment="1">
      <alignment horizontal="center" vertical="center"/>
    </xf>
    <xf numFmtId="43" fontId="39" fillId="0" borderId="17" xfId="7" applyFont="1" applyBorder="1" applyAlignment="1">
      <alignment horizontal="center" vertical="center"/>
    </xf>
    <xf numFmtId="43" fontId="39" fillId="0" borderId="7" xfId="7" applyFont="1" applyBorder="1" applyAlignment="1">
      <alignment horizontal="center" vertical="center"/>
    </xf>
    <xf numFmtId="43" fontId="38" fillId="0" borderId="4" xfId="7" applyFont="1" applyBorder="1"/>
    <xf numFmtId="43" fontId="38" fillId="0" borderId="38" xfId="7" applyFont="1" applyBorder="1"/>
    <xf numFmtId="43" fontId="38" fillId="0" borderId="4" xfId="7" applyFont="1" applyBorder="1" applyAlignment="1">
      <alignment vertical="center"/>
    </xf>
    <xf numFmtId="0" fontId="38" fillId="0" borderId="1" xfId="1" applyFont="1" applyBorder="1" applyAlignment="1">
      <alignment horizontal="left" vertical="center"/>
    </xf>
    <xf numFmtId="43" fontId="40" fillId="0" borderId="38" xfId="7" applyFont="1" applyBorder="1" applyAlignment="1">
      <alignment vertical="center"/>
    </xf>
    <xf numFmtId="43" fontId="40" fillId="0" borderId="68" xfId="7" applyFont="1" applyBorder="1" applyAlignment="1">
      <alignment vertical="center"/>
    </xf>
    <xf numFmtId="43" fontId="40" fillId="0" borderId="69" xfId="7" applyFont="1" applyBorder="1" applyAlignment="1">
      <alignment vertical="center"/>
    </xf>
    <xf numFmtId="43" fontId="40" fillId="0" borderId="70" xfId="7" applyFont="1" applyBorder="1" applyAlignment="1">
      <alignment vertical="center"/>
    </xf>
    <xf numFmtId="165" fontId="39" fillId="0" borderId="44" xfId="7" applyNumberFormat="1" applyFont="1" applyBorder="1" applyAlignment="1">
      <alignment horizontal="center" vertical="center"/>
    </xf>
    <xf numFmtId="165" fontId="39" fillId="0" borderId="17" xfId="7" applyNumberFormat="1" applyFont="1" applyBorder="1" applyAlignment="1">
      <alignment horizontal="center" vertical="center"/>
    </xf>
    <xf numFmtId="165" fontId="39" fillId="0" borderId="7" xfId="7" applyNumberFormat="1" applyFont="1" applyBorder="1" applyAlignment="1">
      <alignment horizontal="center" vertical="center"/>
    </xf>
    <xf numFmtId="165" fontId="39" fillId="0" borderId="4" xfId="7" applyNumberFormat="1" applyFont="1" applyBorder="1"/>
    <xf numFmtId="165" fontId="38" fillId="0" borderId="4" xfId="7" applyNumberFormat="1" applyFont="1" applyBorder="1"/>
    <xf numFmtId="165" fontId="38" fillId="0" borderId="38" xfId="7" applyNumberFormat="1" applyFont="1" applyBorder="1"/>
    <xf numFmtId="165" fontId="38" fillId="0" borderId="37" xfId="7" applyNumberFormat="1" applyFont="1" applyFill="1" applyBorder="1" applyAlignment="1">
      <alignment vertical="center"/>
    </xf>
    <xf numFmtId="165" fontId="38" fillId="0" borderId="3" xfId="7" applyNumberFormat="1" applyFont="1" applyFill="1" applyBorder="1" applyAlignment="1">
      <alignment vertical="center"/>
    </xf>
    <xf numFmtId="165" fontId="38" fillId="0" borderId="4" xfId="7" applyNumberFormat="1" applyFont="1" applyBorder="1" applyAlignment="1">
      <alignment vertical="center"/>
    </xf>
    <xf numFmtId="0" fontId="38" fillId="0" borderId="38" xfId="1" applyFont="1" applyBorder="1" applyAlignment="1">
      <alignment horizontal="left" vertical="center"/>
    </xf>
    <xf numFmtId="165" fontId="40" fillId="0" borderId="68" xfId="7" applyNumberFormat="1" applyFont="1" applyBorder="1" applyAlignment="1">
      <alignment vertical="center"/>
    </xf>
    <xf numFmtId="165" fontId="40" fillId="0" borderId="69" xfId="7" applyNumberFormat="1" applyFont="1" applyBorder="1" applyAlignment="1">
      <alignment vertical="center"/>
    </xf>
    <xf numFmtId="165" fontId="40" fillId="0" borderId="70" xfId="7" applyNumberFormat="1" applyFont="1" applyBorder="1" applyAlignment="1">
      <alignment vertical="center"/>
    </xf>
    <xf numFmtId="0" fontId="55" fillId="0" borderId="0" xfId="1" applyFont="1"/>
    <xf numFmtId="3" fontId="39" fillId="0" borderId="22" xfId="1" applyNumberFormat="1" applyFont="1" applyBorder="1" applyAlignment="1">
      <alignment horizontal="center" vertical="center"/>
    </xf>
    <xf numFmtId="3" fontId="40" fillId="0" borderId="4" xfId="1" applyNumberFormat="1" applyFont="1" applyBorder="1" applyAlignment="1">
      <alignment horizontal="center" vertical="center" wrapText="1"/>
    </xf>
    <xf numFmtId="0" fontId="56" fillId="0" borderId="4" xfId="1" applyFont="1" applyBorder="1" applyAlignment="1">
      <alignment vertical="center"/>
    </xf>
    <xf numFmtId="3" fontId="39" fillId="0" borderId="4" xfId="1" applyNumberFormat="1" applyFont="1" applyBorder="1" applyAlignment="1">
      <alignment horizontal="left" vertical="center"/>
    </xf>
    <xf numFmtId="0" fontId="39" fillId="0" borderId="4" xfId="1" applyFont="1" applyBorder="1" applyAlignment="1">
      <alignment horizontal="left" vertical="center"/>
    </xf>
    <xf numFmtId="43" fontId="38" fillId="0" borderId="4" xfId="2" applyFont="1" applyFill="1" applyBorder="1" applyAlignment="1">
      <alignment horizontal="left" vertical="center"/>
    </xf>
    <xf numFmtId="165" fontId="38" fillId="0" borderId="4" xfId="2" applyNumberFormat="1" applyFont="1" applyFill="1" applyBorder="1" applyAlignment="1">
      <alignment horizontal="left" vertical="center"/>
    </xf>
    <xf numFmtId="3" fontId="46" fillId="0" borderId="0" xfId="1" applyNumberFormat="1" applyFont="1" applyAlignment="1">
      <alignment vertical="center" wrapText="1"/>
    </xf>
    <xf numFmtId="3" fontId="39" fillId="0" borderId="4" xfId="1" applyNumberFormat="1" applyFont="1" applyBorder="1" applyAlignment="1">
      <alignment horizontal="left" vertical="center" wrapText="1"/>
    </xf>
    <xf numFmtId="0" fontId="57" fillId="0" borderId="0" xfId="1" applyFont="1" applyAlignment="1">
      <alignment horizontal="left" wrapText="1"/>
    </xf>
    <xf numFmtId="0" fontId="58" fillId="0" borderId="0" xfId="1" applyFont="1" applyAlignment="1">
      <alignment horizontal="left" vertical="center"/>
    </xf>
    <xf numFmtId="164" fontId="2" fillId="0" borderId="0" xfId="1" applyNumberFormat="1"/>
    <xf numFmtId="0" fontId="2" fillId="8" borderId="71" xfId="1" applyFill="1" applyBorder="1" applyAlignment="1">
      <alignment vertical="center" wrapText="1"/>
    </xf>
    <xf numFmtId="0" fontId="59" fillId="8" borderId="72" xfId="1" applyFont="1" applyFill="1" applyBorder="1" applyAlignment="1">
      <alignment vertical="top" wrapText="1"/>
    </xf>
    <xf numFmtId="0" fontId="2" fillId="8" borderId="73" xfId="1" applyFill="1" applyBorder="1" applyAlignment="1">
      <alignment vertical="center" wrapText="1"/>
    </xf>
    <xf numFmtId="17" fontId="2" fillId="0" borderId="0" xfId="1" applyNumberFormat="1" applyAlignment="1">
      <alignment horizontal="left"/>
    </xf>
    <xf numFmtId="164" fontId="21" fillId="0" borderId="0" xfId="1" applyNumberFormat="1" applyFont="1"/>
    <xf numFmtId="165" fontId="16" fillId="0" borderId="4" xfId="2" applyNumberFormat="1" applyFont="1" applyBorder="1" applyAlignment="1">
      <alignment horizontal="right" vertical="top"/>
    </xf>
    <xf numFmtId="3" fontId="25" fillId="0" borderId="4" xfId="1" applyNumberFormat="1" applyFont="1" applyBorder="1" applyAlignment="1">
      <alignment horizontal="center" vertical="top" wrapText="1"/>
    </xf>
    <xf numFmtId="3" fontId="16" fillId="0" borderId="4" xfId="1" applyNumberFormat="1" applyFont="1" applyBorder="1" applyAlignment="1">
      <alignment horizontal="center" vertical="top" wrapText="1"/>
    </xf>
    <xf numFmtId="168" fontId="16" fillId="0" borderId="4" xfId="1" applyNumberFormat="1" applyFont="1" applyBorder="1" applyAlignment="1">
      <alignment horizontal="center" vertical="top" wrapText="1"/>
    </xf>
    <xf numFmtId="3" fontId="1" fillId="0" borderId="4" xfId="1" applyNumberFormat="1" applyFont="1" applyBorder="1" applyAlignment="1">
      <alignment horizontal="center" vertical="top" wrapText="1"/>
    </xf>
    <xf numFmtId="3" fontId="16" fillId="0" borderId="0" xfId="1" applyNumberFormat="1" applyFont="1" applyAlignment="1">
      <alignment horizontal="left" vertical="top" wrapText="1"/>
    </xf>
    <xf numFmtId="3" fontId="2" fillId="0" borderId="0" xfId="1" applyNumberFormat="1" applyAlignment="1">
      <alignment horizontal="right" vertical="top"/>
    </xf>
    <xf numFmtId="0" fontId="5" fillId="0" borderId="0" xfId="1" applyFont="1" applyAlignment="1">
      <alignment horizontal="left" vertical="top"/>
    </xf>
    <xf numFmtId="0" fontId="2" fillId="0" borderId="0" xfId="1" applyAlignment="1">
      <alignment horizontal="right" vertical="top" wrapText="1"/>
    </xf>
    <xf numFmtId="0" fontId="8" fillId="0" borderId="4" xfId="1" applyFont="1" applyBorder="1" applyAlignment="1">
      <alignment horizontal="left" vertical="top"/>
    </xf>
    <xf numFmtId="0" fontId="16" fillId="0" borderId="4" xfId="1" applyFont="1" applyBorder="1" applyAlignment="1">
      <alignment horizontal="center" vertical="top"/>
    </xf>
    <xf numFmtId="0" fontId="14" fillId="0" borderId="4" xfId="1" applyFont="1" applyBorder="1" applyAlignment="1">
      <alignment vertical="top" wrapText="1"/>
    </xf>
    <xf numFmtId="4" fontId="16" fillId="0" borderId="4" xfId="1" applyNumberFormat="1" applyFont="1" applyBorder="1" applyAlignment="1">
      <alignment horizontal="right" vertical="top" wrapText="1"/>
    </xf>
    <xf numFmtId="3" fontId="16" fillId="0" borderId="4" xfId="1" applyNumberFormat="1" applyFont="1" applyBorder="1" applyAlignment="1">
      <alignment horizontal="right" vertical="top" wrapText="1"/>
    </xf>
    <xf numFmtId="3" fontId="2" fillId="0" borderId="0" xfId="1" applyNumberFormat="1" applyAlignment="1">
      <alignment horizontal="right" vertical="top" wrapText="1"/>
    </xf>
    <xf numFmtId="0" fontId="8" fillId="0" borderId="4" xfId="1" applyFont="1" applyBorder="1" applyAlignment="1">
      <alignment horizontal="left" vertical="top" wrapText="1"/>
    </xf>
    <xf numFmtId="0" fontId="16" fillId="0" borderId="5" xfId="1" applyFont="1" applyBorder="1" applyAlignment="1">
      <alignment horizontal="center" vertical="top"/>
    </xf>
    <xf numFmtId="0" fontId="16" fillId="0" borderId="4" xfId="1" applyFont="1" applyBorder="1" applyAlignment="1">
      <alignment horizontal="right" vertical="top" wrapText="1"/>
    </xf>
    <xf numFmtId="0" fontId="16" fillId="0" borderId="1" xfId="1" applyFont="1" applyBorder="1" applyAlignment="1">
      <alignment horizontal="left" vertical="top" wrapText="1"/>
    </xf>
    <xf numFmtId="0" fontId="27" fillId="0" borderId="4" xfId="1" applyFont="1" applyBorder="1" applyAlignment="1">
      <alignment horizontal="left" vertical="top"/>
    </xf>
    <xf numFmtId="0" fontId="27" fillId="0" borderId="4" xfId="1" applyFont="1" applyBorder="1" applyAlignment="1">
      <alignment vertical="top" wrapText="1"/>
    </xf>
    <xf numFmtId="0" fontId="2" fillId="0" borderId="0" xfId="1" applyAlignment="1">
      <alignment horizontal="center" vertical="top" wrapText="1"/>
    </xf>
    <xf numFmtId="4" fontId="2" fillId="0" borderId="0" xfId="1" applyNumberFormat="1" applyAlignment="1">
      <alignment horizontal="right" vertical="top" wrapText="1"/>
    </xf>
    <xf numFmtId="4" fontId="2" fillId="0" borderId="0" xfId="1" applyNumberFormat="1" applyAlignment="1">
      <alignment horizontal="center"/>
    </xf>
    <xf numFmtId="0" fontId="60" fillId="0" borderId="0" xfId="1" applyFont="1"/>
    <xf numFmtId="3" fontId="25" fillId="0" borderId="4" xfId="1" applyNumberFormat="1" applyFont="1" applyBorder="1" applyAlignment="1">
      <alignment horizontal="center" wrapText="1"/>
    </xf>
    <xf numFmtId="0" fontId="1" fillId="0" borderId="4" xfId="9" quotePrefix="1" applyFont="1" applyBorder="1"/>
    <xf numFmtId="0" fontId="18" fillId="7" borderId="5" xfId="1" applyFont="1" applyFill="1" applyBorder="1" applyAlignment="1">
      <alignment horizontal="center" vertical="center"/>
    </xf>
    <xf numFmtId="0" fontId="21" fillId="7" borderId="18" xfId="1" applyFont="1" applyFill="1" applyBorder="1" applyAlignment="1">
      <alignment horizontal="center" vertical="center" wrapText="1"/>
    </xf>
    <xf numFmtId="0" fontId="21" fillId="7" borderId="0" xfId="1" applyFont="1" applyFill="1" applyAlignment="1">
      <alignment horizontal="center" vertical="center"/>
    </xf>
    <xf numFmtId="0" fontId="21" fillId="7" borderId="16" xfId="1" applyFont="1" applyFill="1" applyBorder="1" applyAlignment="1">
      <alignment horizontal="center" vertical="center" wrapText="1"/>
    </xf>
    <xf numFmtId="0" fontId="21" fillId="7" borderId="18" xfId="1" applyFont="1" applyFill="1" applyBorder="1" applyAlignment="1">
      <alignment horizontal="center" vertical="center"/>
    </xf>
    <xf numFmtId="0" fontId="21" fillId="7" borderId="16" xfId="1" applyFont="1" applyFill="1" applyBorder="1" applyAlignment="1">
      <alignment horizontal="center" vertical="center"/>
    </xf>
    <xf numFmtId="0" fontId="18" fillId="7" borderId="6" xfId="1" applyFont="1" applyFill="1" applyBorder="1" applyAlignment="1">
      <alignment horizontal="center" vertical="top"/>
    </xf>
    <xf numFmtId="4" fontId="21" fillId="7" borderId="18" xfId="1" applyNumberFormat="1" applyFont="1" applyFill="1" applyBorder="1" applyAlignment="1">
      <alignment horizontal="center"/>
    </xf>
    <xf numFmtId="0" fontId="21" fillId="7" borderId="0" xfId="1" applyFont="1" applyFill="1" applyAlignment="1">
      <alignment horizontal="center"/>
    </xf>
    <xf numFmtId="4" fontId="21" fillId="7" borderId="16" xfId="1" applyNumberFormat="1" applyFont="1" applyFill="1" applyBorder="1" applyAlignment="1">
      <alignment horizontal="center"/>
    </xf>
    <xf numFmtId="0" fontId="21" fillId="7" borderId="18" xfId="1" applyFont="1" applyFill="1" applyBorder="1"/>
    <xf numFmtId="0" fontId="21" fillId="7" borderId="0" xfId="1" applyFont="1" applyFill="1"/>
    <xf numFmtId="0" fontId="21" fillId="7" borderId="16" xfId="1" applyFont="1" applyFill="1" applyBorder="1"/>
    <xf numFmtId="4" fontId="21" fillId="7" borderId="6" xfId="1" applyNumberFormat="1" applyFont="1" applyFill="1" applyBorder="1" applyAlignment="1">
      <alignment horizontal="center"/>
    </xf>
    <xf numFmtId="0" fontId="21" fillId="0" borderId="0" xfId="1" applyFont="1" applyAlignment="1">
      <alignment horizontal="center" vertical="center" wrapText="1"/>
    </xf>
    <xf numFmtId="0" fontId="21" fillId="0" borderId="0" xfId="1" applyFont="1" applyAlignment="1">
      <alignment horizontal="center" wrapText="1"/>
    </xf>
    <xf numFmtId="0" fontId="21" fillId="0" borderId="0" xfId="1" applyFont="1" applyAlignment="1">
      <alignment horizontal="center"/>
    </xf>
    <xf numFmtId="2" fontId="21" fillId="0" borderId="0" xfId="1" applyNumberFormat="1" applyFont="1" applyAlignment="1">
      <alignment horizontal="center"/>
    </xf>
    <xf numFmtId="4" fontId="21" fillId="7" borderId="0" xfId="1" applyNumberFormat="1" applyFont="1" applyFill="1" applyAlignment="1">
      <alignment horizontal="center"/>
    </xf>
    <xf numFmtId="4" fontId="21" fillId="7" borderId="36" xfId="1" applyNumberFormat="1" applyFont="1" applyFill="1" applyBorder="1" applyAlignment="1">
      <alignment horizontal="center"/>
    </xf>
    <xf numFmtId="4" fontId="21" fillId="7" borderId="22" xfId="1" applyNumberFormat="1" applyFont="1" applyFill="1" applyBorder="1" applyAlignment="1">
      <alignment horizontal="center"/>
    </xf>
    <xf numFmtId="4" fontId="21" fillId="7" borderId="17" xfId="1" applyNumberFormat="1" applyFont="1" applyFill="1" applyBorder="1" applyAlignment="1">
      <alignment horizontal="center"/>
    </xf>
    <xf numFmtId="4" fontId="2" fillId="7" borderId="0" xfId="1" applyNumberFormat="1" applyFill="1" applyAlignment="1">
      <alignment horizontal="center"/>
    </xf>
    <xf numFmtId="4" fontId="2" fillId="7" borderId="16" xfId="1" applyNumberFormat="1" applyFill="1" applyBorder="1" applyAlignment="1">
      <alignment horizontal="center"/>
    </xf>
    <xf numFmtId="4" fontId="21" fillId="0" borderId="0" xfId="1" applyNumberFormat="1" applyFont="1" applyAlignment="1">
      <alignment horizontal="center"/>
    </xf>
    <xf numFmtId="0" fontId="62" fillId="0" borderId="0" xfId="1" applyFont="1"/>
    <xf numFmtId="0" fontId="62" fillId="0" borderId="0" xfId="1" applyFont="1" applyAlignment="1">
      <alignment horizontal="center" vertical="top"/>
    </xf>
    <xf numFmtId="4" fontId="21" fillId="7" borderId="7" xfId="1" applyNumberFormat="1" applyFont="1" applyFill="1" applyBorder="1" applyAlignment="1">
      <alignment horizontal="center"/>
    </xf>
    <xf numFmtId="0" fontId="63" fillId="0" borderId="0" xfId="1" applyFont="1" applyAlignment="1">
      <alignment horizontal="right"/>
    </xf>
    <xf numFmtId="49" fontId="62" fillId="0" borderId="0" xfId="1" applyNumberFormat="1" applyFont="1"/>
    <xf numFmtId="0" fontId="18" fillId="0" borderId="3" xfId="1" applyFont="1" applyBorder="1" applyAlignment="1">
      <alignment horizontal="center" vertical="center"/>
    </xf>
    <xf numFmtId="0" fontId="64" fillId="0" borderId="0" xfId="1" applyFont="1" applyAlignment="1">
      <alignment vertical="center"/>
    </xf>
    <xf numFmtId="49" fontId="30" fillId="0" borderId="3" xfId="1" applyNumberFormat="1" applyFont="1" applyBorder="1" applyAlignment="1">
      <alignment horizontal="center" vertical="center" wrapText="1"/>
    </xf>
    <xf numFmtId="0" fontId="18" fillId="0" borderId="4" xfId="1" applyFont="1" applyBorder="1" applyAlignment="1">
      <alignment horizontal="center"/>
    </xf>
    <xf numFmtId="0" fontId="18" fillId="0" borderId="4" xfId="1" applyFont="1" applyBorder="1" applyAlignment="1">
      <alignment horizontal="center" vertical="center" wrapText="1"/>
    </xf>
    <xf numFmtId="0" fontId="18" fillId="0" borderId="1" xfId="1" applyFont="1" applyBorder="1" applyAlignment="1">
      <alignment horizontal="center" vertical="center"/>
    </xf>
    <xf numFmtId="0" fontId="21" fillId="0" borderId="4" xfId="1" applyFont="1" applyBorder="1" applyAlignment="1">
      <alignment horizontal="center" vertical="center"/>
    </xf>
    <xf numFmtId="2" fontId="21" fillId="0" borderId="4" xfId="1" applyNumberFormat="1" applyFont="1" applyBorder="1" applyAlignment="1">
      <alignment horizontal="center" vertical="center"/>
    </xf>
    <xf numFmtId="49" fontId="30" fillId="0" borderId="1" xfId="1" applyNumberFormat="1" applyFont="1" applyBorder="1" applyAlignment="1">
      <alignment horizontal="left" vertical="top" wrapText="1"/>
    </xf>
    <xf numFmtId="0" fontId="64" fillId="0" borderId="0" xfId="1" applyFont="1" applyAlignment="1">
      <alignment vertical="center" wrapText="1"/>
    </xf>
    <xf numFmtId="49" fontId="30" fillId="0" borderId="3" xfId="1" applyNumberFormat="1" applyFont="1" applyBorder="1" applyAlignment="1">
      <alignment horizontal="center" vertical="center"/>
    </xf>
    <xf numFmtId="49" fontId="30" fillId="0" borderId="1" xfId="1" applyNumberFormat="1" applyFont="1" applyBorder="1" applyAlignment="1">
      <alignment horizontal="left" vertical="top"/>
    </xf>
    <xf numFmtId="0" fontId="65" fillId="0" borderId="0" xfId="1" applyFont="1" applyAlignment="1">
      <alignment horizontal="left"/>
    </xf>
    <xf numFmtId="171" fontId="2" fillId="0" borderId="0" xfId="1" applyNumberFormat="1"/>
    <xf numFmtId="171" fontId="2" fillId="0" borderId="0" xfId="1" applyNumberFormat="1" applyAlignment="1">
      <alignment horizontal="center"/>
    </xf>
    <xf numFmtId="3" fontId="2" fillId="0" borderId="4" xfId="1" applyNumberFormat="1" applyBorder="1" applyAlignment="1">
      <alignment horizontal="center" wrapText="1"/>
    </xf>
    <xf numFmtId="4" fontId="2" fillId="0" borderId="0" xfId="1" applyNumberFormat="1" applyAlignment="1">
      <alignment wrapText="1"/>
    </xf>
    <xf numFmtId="4" fontId="2" fillId="0" borderId="4" xfId="1" applyNumberFormat="1" applyBorder="1" applyAlignment="1">
      <alignment wrapText="1"/>
    </xf>
    <xf numFmtId="165" fontId="0" fillId="0" borderId="4" xfId="2" applyNumberFormat="1" applyFont="1" applyBorder="1" applyAlignment="1">
      <alignment horizontal="center" vertical="center"/>
    </xf>
    <xf numFmtId="165" fontId="2" fillId="0" borderId="4" xfId="2" applyNumberFormat="1" applyFont="1" applyBorder="1" applyAlignment="1">
      <alignment horizontal="center" vertical="center" wrapText="1"/>
    </xf>
    <xf numFmtId="172" fontId="0" fillId="0" borderId="4" xfId="2" applyNumberFormat="1" applyFont="1" applyBorder="1"/>
    <xf numFmtId="0" fontId="16" fillId="0" borderId="4" xfId="1" applyFont="1" applyBorder="1" applyAlignment="1">
      <alignment vertical="top" wrapText="1"/>
    </xf>
    <xf numFmtId="0" fontId="16" fillId="0" borderId="6" xfId="1" applyFont="1" applyBorder="1" applyAlignment="1">
      <alignment horizontal="left"/>
    </xf>
    <xf numFmtId="43" fontId="16" fillId="0" borderId="0" xfId="2" applyFont="1"/>
    <xf numFmtId="165" fontId="0" fillId="0" borderId="0" xfId="2" applyNumberFormat="1" applyFont="1" applyBorder="1"/>
    <xf numFmtId="0" fontId="2" fillId="0" borderId="6" xfId="1" applyBorder="1" applyAlignment="1">
      <alignment horizontal="left"/>
    </xf>
    <xf numFmtId="3" fontId="2" fillId="0" borderId="4" xfId="1" applyNumberFormat="1" applyBorder="1" applyAlignment="1">
      <alignment horizontal="center"/>
    </xf>
    <xf numFmtId="3" fontId="2" fillId="0" borderId="4" xfId="1" applyNumberFormat="1" applyBorder="1" applyAlignment="1">
      <alignment wrapText="1"/>
    </xf>
    <xf numFmtId="0" fontId="2" fillId="0" borderId="4" xfId="1" applyBorder="1" applyAlignment="1">
      <alignment horizontal="left" wrapText="1"/>
    </xf>
    <xf numFmtId="0" fontId="5" fillId="0" borderId="0" xfId="1" applyFont="1" applyAlignment="1">
      <alignment horizontal="left"/>
    </xf>
    <xf numFmtId="4" fontId="2" fillId="0" borderId="4" xfId="1" applyNumberFormat="1" applyBorder="1" applyAlignment="1">
      <alignment vertical="center" wrapText="1"/>
    </xf>
    <xf numFmtId="4" fontId="2" fillId="0" borderId="0" xfId="1" applyNumberFormat="1" applyAlignment="1">
      <alignment vertical="center" wrapText="1"/>
    </xf>
    <xf numFmtId="0" fontId="2" fillId="0" borderId="17" xfId="1" applyBorder="1" applyAlignment="1">
      <alignment horizontal="center" vertical="center" wrapText="1"/>
    </xf>
    <xf numFmtId="0" fontId="2" fillId="0" borderId="7" xfId="1" applyBorder="1" applyAlignment="1">
      <alignment vertical="center" wrapText="1"/>
    </xf>
    <xf numFmtId="0" fontId="2" fillId="0" borderId="7" xfId="1" applyBorder="1" applyAlignment="1">
      <alignment horizontal="left" vertical="center" wrapText="1"/>
    </xf>
    <xf numFmtId="4" fontId="2" fillId="0" borderId="7" xfId="1" applyNumberFormat="1" applyBorder="1" applyAlignment="1">
      <alignment vertical="center" wrapText="1"/>
    </xf>
    <xf numFmtId="3" fontId="2" fillId="0" borderId="36" xfId="1" applyNumberFormat="1" applyBorder="1" applyAlignment="1">
      <alignment vertical="center" wrapText="1"/>
    </xf>
    <xf numFmtId="0" fontId="14" fillId="0" borderId="4" xfId="1" applyFont="1" applyBorder="1" applyAlignment="1">
      <alignment horizontal="center"/>
    </xf>
    <xf numFmtId="0" fontId="14" fillId="0" borderId="4" xfId="1" applyFont="1" applyBorder="1" applyAlignment="1">
      <alignment vertical="center" wrapText="1"/>
    </xf>
    <xf numFmtId="0" fontId="14" fillId="0" borderId="4" xfId="1" applyFont="1" applyBorder="1" applyAlignment="1">
      <alignment horizontal="left" vertical="center" wrapText="1"/>
    </xf>
    <xf numFmtId="4" fontId="14" fillId="0" borderId="4" xfId="1" applyNumberFormat="1" applyFont="1" applyBorder="1" applyAlignment="1">
      <alignment vertical="center" wrapText="1"/>
    </xf>
    <xf numFmtId="3" fontId="14" fillId="0" borderId="4" xfId="1" applyNumberFormat="1" applyFont="1" applyBorder="1" applyAlignment="1">
      <alignment vertical="center" wrapText="1"/>
    </xf>
    <xf numFmtId="4" fontId="16" fillId="0" borderId="4" xfId="1" applyNumberFormat="1" applyFont="1" applyBorder="1" applyAlignment="1">
      <alignment vertical="top" wrapText="1"/>
    </xf>
    <xf numFmtId="3" fontId="16" fillId="0" borderId="4" xfId="1" applyNumberFormat="1" applyFont="1" applyBorder="1" applyAlignment="1">
      <alignment vertical="top" wrapText="1"/>
    </xf>
    <xf numFmtId="0" fontId="16" fillId="0" borderId="4" xfId="1" applyFont="1" applyBorder="1" applyAlignment="1">
      <alignment horizontal="left" vertical="center" wrapText="1"/>
    </xf>
    <xf numFmtId="4" fontId="16" fillId="0" borderId="4" xfId="1" applyNumberFormat="1" applyFont="1" applyBorder="1" applyAlignment="1">
      <alignment vertical="center" wrapText="1"/>
    </xf>
    <xf numFmtId="0" fontId="16" fillId="0" borderId="0" xfId="1" applyFont="1" applyAlignment="1">
      <alignment horizontal="center" vertical="top" wrapText="1"/>
    </xf>
    <xf numFmtId="0" fontId="16" fillId="0" borderId="0" xfId="1" applyFont="1" applyAlignment="1">
      <alignment vertical="top" wrapText="1"/>
    </xf>
    <xf numFmtId="0" fontId="16" fillId="0" borderId="0" xfId="1" applyFont="1" applyAlignment="1">
      <alignment horizontal="left" vertical="top" wrapText="1"/>
    </xf>
    <xf numFmtId="4" fontId="16" fillId="0" borderId="0" xfId="1" applyNumberFormat="1" applyFont="1" applyAlignment="1">
      <alignment vertical="top" wrapText="1"/>
    </xf>
    <xf numFmtId="3" fontId="16" fillId="0" borderId="0" xfId="1" applyNumberFormat="1" applyFont="1" applyAlignment="1">
      <alignment vertical="top" wrapText="1"/>
    </xf>
    <xf numFmtId="0" fontId="14" fillId="0" borderId="0" xfId="1" applyFont="1" applyAlignment="1">
      <alignment vertical="top" wrapText="1"/>
    </xf>
    <xf numFmtId="4" fontId="16" fillId="0" borderId="0" xfId="1" applyNumberFormat="1" applyFont="1" applyAlignment="1">
      <alignment horizontal="right" vertical="top" wrapText="1"/>
    </xf>
    <xf numFmtId="3" fontId="16" fillId="0" borderId="0" xfId="1" applyNumberFormat="1" applyFont="1" applyAlignment="1">
      <alignment horizontal="right" vertical="top" wrapText="1"/>
    </xf>
    <xf numFmtId="0" fontId="2" fillId="9" borderId="0" xfId="1" applyFill="1"/>
    <xf numFmtId="3" fontId="2" fillId="9" borderId="0" xfId="1" applyNumberFormat="1" applyFill="1"/>
    <xf numFmtId="3" fontId="2" fillId="0" borderId="4" xfId="1" applyNumberFormat="1" applyBorder="1" applyAlignment="1">
      <alignment horizontal="center" vertical="center" wrapText="1"/>
    </xf>
    <xf numFmtId="0" fontId="14" fillId="0" borderId="4" xfId="1" applyFont="1" applyBorder="1"/>
    <xf numFmtId="0" fontId="14" fillId="0" borderId="0" xfId="1" applyFont="1" applyAlignment="1">
      <alignment wrapText="1"/>
    </xf>
    <xf numFmtId="3" fontId="14" fillId="0" borderId="0" xfId="1" applyNumberFormat="1" applyFont="1"/>
    <xf numFmtId="0" fontId="14" fillId="0" borderId="0" xfId="1" applyFont="1" applyAlignment="1">
      <alignment horizontal="center" vertical="center" wrapText="1"/>
    </xf>
    <xf numFmtId="3" fontId="14" fillId="0" borderId="0" xfId="1" applyNumberFormat="1" applyFont="1" applyAlignment="1">
      <alignment vertical="center" wrapText="1"/>
    </xf>
    <xf numFmtId="4" fontId="14" fillId="0" borderId="0" xfId="1" applyNumberFormat="1" applyFont="1" applyAlignment="1">
      <alignment vertical="center" wrapText="1"/>
    </xf>
    <xf numFmtId="0" fontId="16" fillId="0" borderId="5" xfId="1" applyFont="1" applyBorder="1" applyAlignment="1">
      <alignment horizontal="center" vertical="top" wrapText="1"/>
    </xf>
    <xf numFmtId="0" fontId="16" fillId="0" borderId="4" xfId="1" applyFont="1" applyBorder="1" applyAlignment="1">
      <alignment horizontal="right" vertical="center" wrapText="1"/>
    </xf>
    <xf numFmtId="3" fontId="16" fillId="0" borderId="4" xfId="1" applyNumberFormat="1" applyFont="1" applyBorder="1" applyAlignment="1">
      <alignment horizontal="right" vertical="center" wrapText="1"/>
    </xf>
    <xf numFmtId="0" fontId="27" fillId="0" borderId="4" xfId="1" applyFont="1" applyBorder="1" applyAlignment="1">
      <alignment horizontal="left" vertical="center" wrapText="1"/>
    </xf>
    <xf numFmtId="0" fontId="27" fillId="0" borderId="4" xfId="1" applyFont="1" applyBorder="1" applyAlignment="1">
      <alignment wrapText="1"/>
    </xf>
    <xf numFmtId="4" fontId="16" fillId="0" borderId="4" xfId="1" applyNumberFormat="1" applyFont="1" applyBorder="1" applyAlignment="1">
      <alignment horizontal="right" vertical="center" wrapText="1"/>
    </xf>
    <xf numFmtId="0" fontId="16" fillId="0" borderId="22" xfId="1" applyFont="1" applyBorder="1" applyAlignment="1">
      <alignment horizontal="left" vertical="top" wrapText="1"/>
    </xf>
    <xf numFmtId="0" fontId="27" fillId="0" borderId="7" xfId="1" applyFont="1" applyBorder="1" applyAlignment="1">
      <alignment horizontal="left" vertical="top"/>
    </xf>
    <xf numFmtId="0" fontId="27" fillId="0" borderId="7" xfId="1" applyFont="1" applyBorder="1" applyAlignment="1">
      <alignment vertical="top" wrapText="1"/>
    </xf>
    <xf numFmtId="3" fontId="16" fillId="0" borderId="7" xfId="1" applyNumberFormat="1" applyFont="1" applyBorder="1" applyAlignment="1">
      <alignment horizontal="right" vertical="top" wrapText="1"/>
    </xf>
    <xf numFmtId="4" fontId="16" fillId="0" borderId="36" xfId="1" applyNumberFormat="1" applyFont="1" applyBorder="1" applyAlignment="1">
      <alignment horizontal="right" vertical="top" wrapText="1"/>
    </xf>
    <xf numFmtId="3" fontId="16" fillId="0" borderId="0" xfId="1" applyNumberFormat="1" applyFont="1" applyAlignment="1">
      <alignment horizontal="center"/>
    </xf>
    <xf numFmtId="165" fontId="0" fillId="0" borderId="0" xfId="2" applyNumberFormat="1" applyFont="1"/>
    <xf numFmtId="166" fontId="2" fillId="0" borderId="4" xfId="1" applyNumberFormat="1" applyBorder="1"/>
    <xf numFmtId="172" fontId="0" fillId="0" borderId="4" xfId="2" applyNumberFormat="1" applyFont="1" applyBorder="1" applyAlignment="1">
      <alignment horizontal="center"/>
    </xf>
    <xf numFmtId="0" fontId="21" fillId="0" borderId="0" xfId="1" applyFont="1" applyAlignment="1">
      <alignment horizontal="left"/>
    </xf>
    <xf numFmtId="167" fontId="2" fillId="0" borderId="0" xfId="1" applyNumberFormat="1"/>
    <xf numFmtId="0" fontId="67" fillId="0" borderId="0" xfId="1" applyFont="1" applyAlignment="1">
      <alignment horizontal="left"/>
    </xf>
    <xf numFmtId="0" fontId="68" fillId="0" borderId="0" xfId="1" applyFont="1" applyAlignment="1">
      <alignment horizontal="left"/>
    </xf>
    <xf numFmtId="0" fontId="2" fillId="0" borderId="5" xfId="1" applyBorder="1" applyAlignment="1">
      <alignment horizontal="center"/>
    </xf>
    <xf numFmtId="3" fontId="2" fillId="0" borderId="5" xfId="1" applyNumberFormat="1" applyBorder="1"/>
    <xf numFmtId="164" fontId="2" fillId="0" borderId="0" xfId="1" applyNumberFormat="1" applyAlignment="1">
      <alignment horizontal="left"/>
    </xf>
    <xf numFmtId="0" fontId="14" fillId="3" borderId="4" xfId="0" applyFont="1" applyFill="1" applyBorder="1" applyAlignment="1">
      <alignment horizontal="center" vertical="center" wrapText="1"/>
    </xf>
    <xf numFmtId="0" fontId="2" fillId="0" borderId="0" xfId="0" applyFont="1" applyAlignment="1">
      <alignment vertical="center"/>
    </xf>
    <xf numFmtId="0" fontId="14" fillId="0" borderId="4" xfId="0" applyFont="1" applyBorder="1" applyAlignment="1">
      <alignment vertical="center" wrapText="1"/>
    </xf>
    <xf numFmtId="0" fontId="0" fillId="0" borderId="4" xfId="0" applyBorder="1" applyAlignment="1">
      <alignment vertical="center" wrapText="1"/>
    </xf>
    <xf numFmtId="0" fontId="2" fillId="0" borderId="4" xfId="0" applyFont="1" applyBorder="1" applyAlignment="1">
      <alignment vertical="center" wrapText="1"/>
    </xf>
    <xf numFmtId="0" fontId="14" fillId="0" borderId="4" xfId="0" applyFont="1" applyBorder="1" applyAlignment="1">
      <alignment horizontal="left" vertical="center"/>
    </xf>
    <xf numFmtId="0" fontId="2" fillId="0" borderId="4" xfId="0" applyFont="1" applyBorder="1" applyAlignment="1">
      <alignment horizontal="left" vertical="center" wrapText="1"/>
    </xf>
    <xf numFmtId="0" fontId="14" fillId="0" borderId="4" xfId="0" applyFont="1" applyBorder="1" applyAlignment="1">
      <alignment horizontal="left" vertical="center" wrapText="1"/>
    </xf>
    <xf numFmtId="0" fontId="0" fillId="0" borderId="4" xfId="0" applyBorder="1" applyAlignment="1">
      <alignment horizontal="left" vertical="center" wrapText="1"/>
    </xf>
    <xf numFmtId="0" fontId="14" fillId="0" borderId="4" xfId="0" applyFont="1" applyBorder="1" applyAlignment="1">
      <alignment vertical="center"/>
    </xf>
    <xf numFmtId="0" fontId="0" fillId="0" borderId="0" xfId="0" applyAlignment="1">
      <alignment horizontal="center" vertical="center" wrapText="1"/>
    </xf>
    <xf numFmtId="0" fontId="4" fillId="0" borderId="0" xfId="0" applyFont="1" applyAlignment="1">
      <alignment horizontal="center" wrapText="1"/>
    </xf>
    <xf numFmtId="0" fontId="8" fillId="0" borderId="0" xfId="1" applyFont="1" applyAlignment="1">
      <alignment horizontal="left"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1" applyFont="1" applyAlignment="1">
      <alignment horizontal="left" vertical="center"/>
    </xf>
    <xf numFmtId="0" fontId="8" fillId="0" borderId="0" xfId="1" applyFont="1" applyAlignment="1">
      <alignment horizontal="center" vertical="center" wrapText="1"/>
    </xf>
    <xf numFmtId="0" fontId="8" fillId="0" borderId="0" xfId="1" applyFont="1" applyAlignment="1">
      <alignment horizontal="left" vertical="top" wrapText="1"/>
    </xf>
    <xf numFmtId="0" fontId="9" fillId="2" borderId="0" xfId="1" applyFont="1" applyFill="1" applyAlignment="1">
      <alignment horizontal="left" vertical="top" wrapText="1"/>
    </xf>
    <xf numFmtId="0" fontId="2" fillId="0" borderId="0" xfId="1" applyAlignment="1">
      <alignment horizontal="center" vertical="center" wrapText="1"/>
    </xf>
    <xf numFmtId="0" fontId="2" fillId="0" borderId="1" xfId="1" applyBorder="1" applyAlignment="1">
      <alignment horizontal="left" vertical="top" wrapText="1"/>
    </xf>
    <xf numFmtId="0" fontId="2" fillId="0" borderId="2" xfId="1" applyBorder="1" applyAlignment="1">
      <alignment horizontal="left" vertical="top" wrapText="1"/>
    </xf>
    <xf numFmtId="0" fontId="2" fillId="0" borderId="3" xfId="1" applyBorder="1" applyAlignment="1">
      <alignment horizontal="left" vertical="top" wrapText="1"/>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2" fillId="3" borderId="1" xfId="1" applyFill="1" applyBorder="1" applyAlignment="1">
      <alignment horizontal="center" vertical="top"/>
    </xf>
    <xf numFmtId="0" fontId="2" fillId="3" borderId="2" xfId="1" applyFill="1" applyBorder="1" applyAlignment="1">
      <alignment horizontal="center" vertical="top"/>
    </xf>
    <xf numFmtId="0" fontId="2" fillId="3" borderId="3" xfId="1" applyFill="1" applyBorder="1" applyAlignment="1">
      <alignment horizontal="center" vertical="top"/>
    </xf>
    <xf numFmtId="0" fontId="2" fillId="0" borderId="1" xfId="1" applyBorder="1" applyAlignment="1">
      <alignment horizontal="left" vertical="top"/>
    </xf>
    <xf numFmtId="0" fontId="2" fillId="0" borderId="2" xfId="1" applyBorder="1" applyAlignment="1">
      <alignment horizontal="left" vertical="top"/>
    </xf>
    <xf numFmtId="0" fontId="2" fillId="0" borderId="3" xfId="1" applyBorder="1" applyAlignment="1">
      <alignment horizontal="left" vertical="top"/>
    </xf>
    <xf numFmtId="0" fontId="2" fillId="3" borderId="1" xfId="1" applyFill="1" applyBorder="1" applyAlignment="1">
      <alignment horizontal="center" vertical="top" wrapText="1"/>
    </xf>
    <xf numFmtId="0" fontId="2" fillId="3" borderId="2" xfId="1" applyFill="1" applyBorder="1" applyAlignment="1">
      <alignment horizontal="center" vertical="top" wrapText="1"/>
    </xf>
    <xf numFmtId="0" fontId="2" fillId="3" borderId="3" xfId="1" applyFill="1" applyBorder="1" applyAlignment="1">
      <alignment horizontal="center" vertical="top" wrapText="1"/>
    </xf>
    <xf numFmtId="0" fontId="2" fillId="0" borderId="2" xfId="1" applyBorder="1" applyAlignment="1">
      <alignment horizontal="center" vertical="top" wrapText="1"/>
    </xf>
    <xf numFmtId="0" fontId="2" fillId="0" borderId="3" xfId="1" applyBorder="1" applyAlignment="1">
      <alignment horizontal="center" vertical="top" wrapText="1"/>
    </xf>
    <xf numFmtId="0" fontId="2" fillId="0" borderId="4" xfId="1" applyBorder="1" applyAlignment="1">
      <alignment horizontal="left" vertical="top"/>
    </xf>
    <xf numFmtId="0" fontId="2" fillId="0" borderId="4" xfId="1" applyBorder="1" applyAlignment="1">
      <alignment horizontal="left" vertical="top" wrapText="1"/>
    </xf>
    <xf numFmtId="0" fontId="10" fillId="0" borderId="4" xfId="1" applyFont="1" applyBorder="1" applyAlignment="1">
      <alignment horizontal="left" vertical="top" wrapText="1"/>
    </xf>
    <xf numFmtId="0" fontId="10" fillId="0" borderId="4" xfId="1" applyFont="1" applyBorder="1" applyAlignment="1">
      <alignment horizontal="left" vertical="top"/>
    </xf>
    <xf numFmtId="0" fontId="14" fillId="0" borderId="0" xfId="1" applyFont="1" applyAlignment="1">
      <alignment horizontal="left" vertical="top" wrapText="1"/>
    </xf>
    <xf numFmtId="0" fontId="2" fillId="0" borderId="0" xfId="1" applyAlignment="1">
      <alignment horizontal="left" vertical="top" wrapText="1"/>
    </xf>
    <xf numFmtId="0" fontId="4" fillId="0" borderId="0" xfId="1" applyFont="1" applyAlignment="1">
      <alignment horizontal="center" vertical="top" wrapText="1"/>
    </xf>
    <xf numFmtId="0" fontId="12" fillId="4" borderId="8" xfId="1" applyFont="1" applyFill="1" applyBorder="1" applyAlignment="1">
      <alignment horizontal="center" vertical="top" wrapText="1"/>
    </xf>
    <xf numFmtId="0" fontId="12" fillId="4" borderId="9" xfId="1" applyFont="1" applyFill="1" applyBorder="1" applyAlignment="1">
      <alignment horizontal="center" vertical="top" wrapText="1"/>
    </xf>
    <xf numFmtId="0" fontId="12" fillId="4" borderId="10" xfId="1" applyFont="1" applyFill="1" applyBorder="1" applyAlignment="1">
      <alignment horizontal="center" vertical="top" wrapText="1"/>
    </xf>
    <xf numFmtId="0" fontId="12" fillId="4" borderId="11" xfId="1" applyFont="1" applyFill="1" applyBorder="1" applyAlignment="1">
      <alignment horizontal="center" vertical="top" wrapText="1"/>
    </xf>
    <xf numFmtId="0" fontId="4" fillId="0" borderId="0" xfId="0" applyFont="1" applyAlignment="1">
      <alignment horizontal="center" vertical="top" wrapText="1"/>
    </xf>
    <xf numFmtId="0" fontId="11" fillId="0" borderId="0" xfId="0" applyFont="1" applyAlignment="1">
      <alignment horizontal="center" vertical="top" wrapText="1"/>
    </xf>
    <xf numFmtId="0" fontId="12" fillId="4" borderId="14" xfId="1" applyFont="1" applyFill="1" applyBorder="1" applyAlignment="1">
      <alignment horizontal="center" wrapText="1"/>
    </xf>
    <xf numFmtId="0" fontId="12" fillId="4" borderId="15" xfId="1" applyFont="1" applyFill="1" applyBorder="1" applyAlignment="1">
      <alignment horizontal="center" wrapText="1"/>
    </xf>
    <xf numFmtId="0" fontId="12" fillId="4" borderId="10" xfId="1" applyFont="1" applyFill="1" applyBorder="1" applyAlignment="1">
      <alignment horizontal="center" wrapText="1"/>
    </xf>
    <xf numFmtId="0" fontId="12" fillId="4" borderId="11" xfId="1" applyFont="1" applyFill="1" applyBorder="1" applyAlignment="1">
      <alignment horizontal="center" wrapText="1"/>
    </xf>
    <xf numFmtId="0" fontId="14" fillId="0" borderId="0" xfId="1" applyFont="1" applyAlignment="1">
      <alignment horizontal="left" vertical="center" wrapText="1"/>
    </xf>
    <xf numFmtId="0" fontId="2" fillId="0" borderId="0" xfId="1" applyAlignment="1">
      <alignment horizontal="left" vertical="center" wrapText="1"/>
    </xf>
    <xf numFmtId="0" fontId="0" fillId="0" borderId="0" xfId="0"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top" wrapText="1"/>
    </xf>
    <xf numFmtId="0" fontId="2" fillId="0" borderId="0" xfId="0" applyFont="1" applyAlignment="1">
      <alignment horizontal="left" vertical="top" wrapText="1"/>
    </xf>
    <xf numFmtId="164" fontId="8" fillId="0" borderId="0" xfId="1" applyNumberFormat="1" applyFont="1" applyAlignment="1">
      <alignment horizontal="left" vertical="center" wrapText="1"/>
    </xf>
    <xf numFmtId="0" fontId="2" fillId="0" borderId="19" xfId="1" applyBorder="1" applyAlignment="1">
      <alignment horizontal="left" vertical="top" wrapText="1"/>
    </xf>
    <xf numFmtId="164" fontId="8" fillId="0" borderId="0" xfId="1" applyNumberFormat="1" applyFont="1" applyAlignment="1">
      <alignment horizontal="left" vertical="center"/>
    </xf>
    <xf numFmtId="0" fontId="21" fillId="0" borderId="0" xfId="0" applyFont="1" applyAlignment="1">
      <alignment horizontal="left" vertical="top" wrapText="1"/>
    </xf>
    <xf numFmtId="0" fontId="8" fillId="0" borderId="0" xfId="0" applyFont="1" applyAlignment="1">
      <alignment horizontal="left" vertical="center" wrapText="1"/>
    </xf>
    <xf numFmtId="3" fontId="16" fillId="0" borderId="1" xfId="1" applyNumberFormat="1" applyFont="1" applyBorder="1" applyAlignment="1">
      <alignment horizontal="center" vertical="center"/>
    </xf>
    <xf numFmtId="3" fontId="16" fillId="0" borderId="2" xfId="1" applyNumberFormat="1" applyFont="1" applyBorder="1" applyAlignment="1">
      <alignment horizontal="center" vertical="center"/>
    </xf>
    <xf numFmtId="3" fontId="16" fillId="0" borderId="3" xfId="1" applyNumberFormat="1" applyFont="1" applyBorder="1" applyAlignment="1">
      <alignment horizontal="center" vertical="center"/>
    </xf>
    <xf numFmtId="0" fontId="2" fillId="0" borderId="0" xfId="1" applyAlignment="1">
      <alignment horizontal="left" vertical="center"/>
    </xf>
    <xf numFmtId="3" fontId="16" fillId="0" borderId="1" xfId="1" applyNumberFormat="1" applyFont="1" applyBorder="1" applyAlignment="1">
      <alignment horizontal="center" vertical="center" wrapText="1"/>
    </xf>
    <xf numFmtId="3" fontId="16" fillId="0" borderId="2" xfId="1" applyNumberFormat="1" applyFont="1" applyBorder="1" applyAlignment="1">
      <alignment horizontal="center" vertical="center" wrapText="1"/>
    </xf>
    <xf numFmtId="3" fontId="16" fillId="0" borderId="3" xfId="1" applyNumberFormat="1" applyFont="1" applyBorder="1" applyAlignment="1">
      <alignment horizontal="center" vertical="center" wrapText="1"/>
    </xf>
    <xf numFmtId="0" fontId="15" fillId="0" borderId="0" xfId="1" applyFont="1" applyAlignment="1">
      <alignment horizontal="left" vertical="center" wrapText="1"/>
    </xf>
    <xf numFmtId="0" fontId="2" fillId="0" borderId="18" xfId="1" applyBorder="1" applyAlignment="1">
      <alignment horizontal="left" vertical="top" wrapText="1"/>
    </xf>
    <xf numFmtId="0" fontId="2" fillId="0" borderId="0" xfId="1"/>
    <xf numFmtId="0" fontId="2" fillId="0" borderId="0" xfId="1" applyAlignment="1">
      <alignment wrapText="1"/>
    </xf>
    <xf numFmtId="0" fontId="40" fillId="0" borderId="5" xfId="1" applyFont="1" applyBorder="1" applyAlignment="1">
      <alignment horizontal="center" vertical="center"/>
    </xf>
    <xf numFmtId="0" fontId="40" fillId="0" borderId="6" xfId="1" applyFont="1" applyBorder="1" applyAlignment="1">
      <alignment horizontal="center" vertical="center"/>
    </xf>
    <xf numFmtId="0" fontId="40" fillId="0" borderId="7" xfId="1" applyFont="1" applyBorder="1" applyAlignment="1">
      <alignment horizontal="center" vertical="center"/>
    </xf>
    <xf numFmtId="0" fontId="38" fillId="0" borderId="0" xfId="1" applyFont="1" applyAlignment="1">
      <alignment horizontal="left" vertical="center" wrapText="1"/>
    </xf>
    <xf numFmtId="0" fontId="39" fillId="0" borderId="0" xfId="1" applyFont="1" applyAlignment="1">
      <alignment horizontal="left" vertical="center" wrapText="1"/>
    </xf>
    <xf numFmtId="0" fontId="40" fillId="0" borderId="22" xfId="1" applyFont="1" applyBorder="1" applyAlignment="1">
      <alignment horizontal="left" vertical="center" wrapText="1"/>
    </xf>
    <xf numFmtId="0" fontId="40" fillId="0" borderId="22" xfId="1" applyFont="1" applyBorder="1" applyAlignment="1">
      <alignment horizontal="left" vertical="center"/>
    </xf>
    <xf numFmtId="0" fontId="45" fillId="0" borderId="22" xfId="1" applyFont="1" applyBorder="1" applyAlignment="1">
      <alignment horizontal="left" vertical="center" wrapText="1"/>
    </xf>
    <xf numFmtId="0" fontId="0" fillId="0" borderId="0" xfId="1" applyFont="1" applyAlignment="1">
      <alignment horizontal="left" vertical="center" wrapText="1"/>
    </xf>
    <xf numFmtId="0" fontId="40" fillId="0" borderId="29" xfId="1" applyFont="1" applyBorder="1" applyAlignment="1">
      <alignment horizontal="center" vertical="center"/>
    </xf>
    <xf numFmtId="0" fontId="39" fillId="0" borderId="36" xfId="1" applyFont="1" applyBorder="1" applyAlignment="1">
      <alignment horizontal="center" vertical="center"/>
    </xf>
    <xf numFmtId="0" fontId="40" fillId="0" borderId="33" xfId="1" applyFont="1" applyBorder="1" applyAlignment="1">
      <alignment horizontal="center" vertical="center"/>
    </xf>
    <xf numFmtId="0" fontId="40" fillId="0" borderId="34" xfId="1" applyFont="1" applyBorder="1" applyAlignment="1">
      <alignment horizontal="center" vertical="center"/>
    </xf>
    <xf numFmtId="0" fontId="40" fillId="0" borderId="35" xfId="1" applyFont="1" applyBorder="1" applyAlignment="1">
      <alignment horizontal="center" vertical="center"/>
    </xf>
    <xf numFmtId="0" fontId="45" fillId="0" borderId="22" xfId="1" applyFont="1" applyBorder="1" applyAlignment="1">
      <alignment horizontal="left" vertical="center"/>
    </xf>
    <xf numFmtId="0" fontId="38" fillId="0" borderId="0" xfId="1" applyFont="1" applyAlignment="1">
      <alignment horizontal="left" vertical="center"/>
    </xf>
    <xf numFmtId="0" fontId="46" fillId="0" borderId="0" xfId="1" applyFont="1" applyAlignment="1">
      <alignment horizontal="left" vertical="center" wrapText="1"/>
    </xf>
    <xf numFmtId="0" fontId="40" fillId="0" borderId="29" xfId="1" applyFont="1" applyBorder="1" applyAlignment="1">
      <alignment horizontal="center" vertical="center" wrapText="1"/>
    </xf>
    <xf numFmtId="0" fontId="39" fillId="0" borderId="36" xfId="1" applyFont="1" applyBorder="1" applyAlignment="1">
      <alignment horizontal="center" vertical="center" wrapText="1"/>
    </xf>
    <xf numFmtId="0" fontId="40" fillId="0" borderId="41" xfId="1" applyFont="1" applyBorder="1" applyAlignment="1">
      <alignment horizontal="center" vertical="center"/>
    </xf>
    <xf numFmtId="0" fontId="40" fillId="0" borderId="42" xfId="1" applyFont="1" applyBorder="1" applyAlignment="1">
      <alignment horizontal="center" vertical="center"/>
    </xf>
    <xf numFmtId="0" fontId="40" fillId="0" borderId="43" xfId="1" applyFont="1" applyBorder="1" applyAlignment="1">
      <alignment horizontal="center" vertical="center"/>
    </xf>
    <xf numFmtId="3" fontId="39" fillId="0" borderId="1" xfId="1" applyNumberFormat="1" applyFont="1" applyBorder="1" applyAlignment="1">
      <alignment horizontal="center" vertical="center" wrapText="1"/>
    </xf>
    <xf numFmtId="3" fontId="39" fillId="0" borderId="2" xfId="1" applyNumberFormat="1" applyFont="1" applyBorder="1" applyAlignment="1">
      <alignment horizontal="center" vertical="center" wrapText="1"/>
    </xf>
    <xf numFmtId="3" fontId="39" fillId="0" borderId="3" xfId="1" applyNumberFormat="1" applyFont="1" applyBorder="1" applyAlignment="1">
      <alignment horizontal="center" vertical="center" wrapText="1"/>
    </xf>
    <xf numFmtId="0" fontId="0" fillId="0" borderId="0" xfId="1" applyFont="1" applyAlignment="1">
      <alignment horizontal="left" vertical="top" wrapText="1"/>
    </xf>
    <xf numFmtId="0" fontId="0" fillId="0" borderId="0" xfId="1" applyFont="1" applyAlignment="1">
      <alignment horizontal="center" vertical="top" wrapText="1"/>
    </xf>
    <xf numFmtId="0" fontId="40" fillId="0" borderId="52" xfId="1" applyFont="1" applyBorder="1" applyAlignment="1">
      <alignment horizontal="center" vertical="center"/>
    </xf>
    <xf numFmtId="0" fontId="40" fillId="0" borderId="53" xfId="1" applyFont="1" applyBorder="1" applyAlignment="1">
      <alignment horizontal="center" vertical="center"/>
    </xf>
    <xf numFmtId="0" fontId="50" fillId="0" borderId="30" xfId="1" applyFont="1" applyBorder="1" applyAlignment="1">
      <alignment horizontal="center" vertical="center"/>
    </xf>
    <xf numFmtId="0" fontId="50" fillId="0" borderId="24" xfId="1" applyFont="1" applyBorder="1" applyAlignment="1">
      <alignment horizontal="center" vertical="center"/>
    </xf>
    <xf numFmtId="0" fontId="50" fillId="0" borderId="25" xfId="1" applyFont="1" applyBorder="1" applyAlignment="1">
      <alignment horizontal="center" vertical="center"/>
    </xf>
    <xf numFmtId="0" fontId="14" fillId="0" borderId="0" xfId="1" applyFont="1" applyAlignment="1">
      <alignment horizontal="center" vertical="top" wrapText="1"/>
    </xf>
    <xf numFmtId="3" fontId="16" fillId="0" borderId="4" xfId="1" applyNumberFormat="1" applyFont="1" applyBorder="1" applyAlignment="1">
      <alignment horizontal="center" vertical="top"/>
    </xf>
    <xf numFmtId="3" fontId="16" fillId="0" borderId="1" xfId="1" applyNumberFormat="1" applyFont="1" applyBorder="1" applyAlignment="1">
      <alignment horizontal="center" vertical="top" wrapText="1"/>
    </xf>
    <xf numFmtId="3" fontId="16" fillId="0" borderId="2" xfId="1" applyNumberFormat="1" applyFont="1" applyBorder="1" applyAlignment="1">
      <alignment horizontal="center" vertical="top" wrapText="1"/>
    </xf>
    <xf numFmtId="3" fontId="16" fillId="0" borderId="3" xfId="1" applyNumberFormat="1" applyFont="1" applyBorder="1" applyAlignment="1">
      <alignment horizontal="center" vertical="top" wrapText="1"/>
    </xf>
    <xf numFmtId="0" fontId="30" fillId="0" borderId="4" xfId="1" applyFont="1" applyBorder="1" applyAlignment="1">
      <alignment horizontal="left" vertical="center" wrapText="1"/>
    </xf>
    <xf numFmtId="0" fontId="18" fillId="7" borderId="29" xfId="1" applyFont="1" applyFill="1" applyBorder="1" applyAlignment="1">
      <alignment horizontal="center" wrapText="1"/>
    </xf>
    <xf numFmtId="0" fontId="18" fillId="7" borderId="19" xfId="1" applyFont="1" applyFill="1" applyBorder="1" applyAlignment="1">
      <alignment horizontal="center" wrapText="1"/>
    </xf>
    <xf numFmtId="0" fontId="18" fillId="7" borderId="40" xfId="1" applyFont="1" applyFill="1" applyBorder="1" applyAlignment="1">
      <alignment horizontal="center" wrapText="1"/>
    </xf>
    <xf numFmtId="0" fontId="18" fillId="7" borderId="29" xfId="1" applyFont="1" applyFill="1" applyBorder="1" applyAlignment="1">
      <alignment horizontal="center"/>
    </xf>
    <xf numFmtId="0" fontId="18" fillId="7" borderId="19" xfId="1" applyFont="1" applyFill="1" applyBorder="1" applyAlignment="1">
      <alignment horizontal="center"/>
    </xf>
    <xf numFmtId="0" fontId="18" fillId="7" borderId="40" xfId="1" applyFont="1" applyFill="1" applyBorder="1" applyAlignment="1">
      <alignment horizontal="center"/>
    </xf>
    <xf numFmtId="0" fontId="18" fillId="0" borderId="4" xfId="1" applyFont="1" applyBorder="1" applyAlignment="1">
      <alignment horizontal="center"/>
    </xf>
    <xf numFmtId="49" fontId="30" fillId="0" borderId="4" xfId="1" applyNumberFormat="1" applyFont="1" applyBorder="1" applyAlignment="1">
      <alignment horizontal="left" vertical="center" wrapText="1"/>
    </xf>
    <xf numFmtId="164" fontId="2" fillId="0" borderId="0" xfId="1" applyNumberFormat="1" applyAlignment="1">
      <alignment horizontal="left" vertical="top" wrapText="1"/>
    </xf>
    <xf numFmtId="0" fontId="2" fillId="0" borderId="0" xfId="1" applyAlignment="1">
      <alignment horizontal="left" vertical="top"/>
    </xf>
    <xf numFmtId="3" fontId="16" fillId="0" borderId="17" xfId="1" applyNumberFormat="1" applyFont="1" applyBorder="1" applyAlignment="1">
      <alignment horizontal="center"/>
    </xf>
    <xf numFmtId="3" fontId="16" fillId="0" borderId="7" xfId="1" applyNumberFormat="1" applyFont="1" applyBorder="1" applyAlignment="1">
      <alignment horizontal="center"/>
    </xf>
    <xf numFmtId="3" fontId="16" fillId="0" borderId="36" xfId="1" applyNumberFormat="1" applyFont="1" applyBorder="1" applyAlignment="1">
      <alignment horizontal="center"/>
    </xf>
    <xf numFmtId="3" fontId="8" fillId="0" borderId="4" xfId="0" applyNumberFormat="1" applyFont="1" applyBorder="1" applyAlignment="1">
      <alignment horizontal="center" vertical="top"/>
    </xf>
    <xf numFmtId="3" fontId="8" fillId="0" borderId="4" xfId="1" applyNumberFormat="1" applyFont="1" applyBorder="1" applyAlignment="1">
      <alignment horizontal="center"/>
    </xf>
    <xf numFmtId="3" fontId="8" fillId="0" borderId="17" xfId="1" applyNumberFormat="1" applyFont="1" applyBorder="1" applyAlignment="1">
      <alignment horizontal="center"/>
    </xf>
    <xf numFmtId="3" fontId="8" fillId="0" borderId="7" xfId="1" applyNumberFormat="1" applyFont="1" applyBorder="1" applyAlignment="1">
      <alignment horizontal="center"/>
    </xf>
    <xf numFmtId="3" fontId="8" fillId="0" borderId="36" xfId="1" applyNumberFormat="1" applyFont="1" applyBorder="1" applyAlignment="1">
      <alignment horizontal="center"/>
    </xf>
    <xf numFmtId="3" fontId="16" fillId="0" borderId="17" xfId="1" applyNumberFormat="1" applyFont="1" applyBorder="1" applyAlignment="1">
      <alignment horizontal="center" vertical="top" wrapText="1"/>
    </xf>
    <xf numFmtId="3" fontId="16" fillId="0" borderId="7" xfId="1" applyNumberFormat="1" applyFont="1" applyBorder="1" applyAlignment="1">
      <alignment horizontal="center" vertical="top" wrapText="1"/>
    </xf>
    <xf numFmtId="3" fontId="16" fillId="0" borderId="36" xfId="1" applyNumberFormat="1" applyFont="1" applyBorder="1" applyAlignment="1">
      <alignment horizontal="center" vertical="top" wrapText="1"/>
    </xf>
    <xf numFmtId="3" fontId="16" fillId="0" borderId="4" xfId="1" applyNumberFormat="1" applyFont="1" applyBorder="1" applyAlignment="1">
      <alignment horizontal="center" vertical="top" wrapText="1"/>
    </xf>
  </cellXfs>
  <cellStyles count="10">
    <cellStyle name="Comma 2" xfId="2" xr:uid="{EF453D37-5B7B-F240-BE68-CDA045F49B82}"/>
    <cellStyle name="Comma 3" xfId="7" xr:uid="{F36A0988-F77B-F84B-B57C-FFD3BFAE7DE5}"/>
    <cellStyle name="Comma 6 2" xfId="6" xr:uid="{2B6CCD27-C703-3041-BEB5-B93A8942609D}"/>
    <cellStyle name="Comma 8" xfId="5" xr:uid="{D93C47E1-8227-4B4D-948D-2E448362F33F}"/>
    <cellStyle name="Normal" xfId="0" builtinId="0"/>
    <cellStyle name="Normal 2" xfId="1" xr:uid="{F15E0439-7134-584D-8592-84DF9D421EE4}"/>
    <cellStyle name="Normal 2 2" xfId="4" xr:uid="{69ED46BC-8A6B-0645-A900-E23069B30A62}"/>
    <cellStyle name="Normal 2 3" xfId="9" xr:uid="{44CA38B9-54E9-6A47-9B59-C44638110745}"/>
    <cellStyle name="Normal 3" xfId="8" xr:uid="{9AFC6F03-4FD5-E64D-B17B-0831634559DE}"/>
    <cellStyle name="Percent 2" xfId="3" xr:uid="{3CDDD984-4823-2C4E-BAC0-FC7091F7D8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18.xml.rels><?xml version="1.0" encoding="UTF-8" standalone="yes"?>
<Relationships xmlns="http://schemas.openxmlformats.org/package/2006/relationships"><Relationship Id="rId8" Type="http://schemas.openxmlformats.org/officeDocument/2006/relationships/image" Target="../media/image10.jp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s>
</file>

<file path=xl/charts/_rels/chart28.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9.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0.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42.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43.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44.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45.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46.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47.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48.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49.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50.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13.xml"/><Relationship Id="rId1" Type="http://schemas.microsoft.com/office/2011/relationships/chartStyle" Target="style13.xml"/></Relationships>
</file>

<file path=xl/charts/_rels/chart51.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52.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14.xml"/><Relationship Id="rId1" Type="http://schemas.microsoft.com/office/2011/relationships/chartStyle" Target="style14.xml"/></Relationships>
</file>

<file path=xl/charts/_rels/chart53.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15.xml"/><Relationship Id="rId1" Type="http://schemas.microsoft.com/office/2011/relationships/chartStyle" Target="style15.xml"/></Relationships>
</file>

<file path=xl/charts/_rels/chart55.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61.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000" b="0" i="0" u="none" strike="noStrike" baseline="0">
                <a:solidFill>
                  <a:srgbClr val="000000"/>
                </a:solidFill>
                <a:latin typeface="Calibri"/>
                <a:ea typeface="Calibri"/>
                <a:cs typeface="Calibri"/>
              </a:defRPr>
            </a:pPr>
            <a:r>
              <a:rPr lang="en-US" sz="2000" b="1" i="0" u="none" strike="noStrike" baseline="0">
                <a:solidFill>
                  <a:srgbClr val="000000"/>
                </a:solidFill>
                <a:latin typeface="Calibri"/>
              </a:rPr>
              <a:t>Volume Ingested</a:t>
            </a:r>
          </a:p>
          <a:p>
            <a:pPr>
              <a:defRPr sz="1000" b="0" i="0" u="none" strike="noStrike" baseline="0">
                <a:solidFill>
                  <a:srgbClr val="000000"/>
                </a:solidFill>
                <a:latin typeface="Calibri"/>
                <a:ea typeface="Calibri"/>
                <a:cs typeface="Calibri"/>
              </a:defRPr>
            </a:pPr>
            <a:r>
              <a:rPr lang="en-US" sz="2000" b="1" i="0" u="none" strike="noStrike" baseline="0">
                <a:solidFill>
                  <a:srgbClr val="000000"/>
                </a:solidFill>
                <a:latin typeface="Calibri"/>
              </a:rPr>
              <a:t> (50,905.47 TBs)</a:t>
            </a:r>
          </a:p>
        </c:rich>
      </c:tx>
      <c:overlay val="0"/>
      <c:spPr>
        <a:noFill/>
        <a:ln w="25400">
          <a:noFill/>
        </a:ln>
      </c:spPr>
    </c:title>
    <c:autoTitleDeleted val="0"/>
    <c:plotArea>
      <c:layout>
        <c:manualLayout>
          <c:layoutTarget val="inner"/>
          <c:xMode val="edge"/>
          <c:yMode val="edge"/>
          <c:x val="0.35195578730004601"/>
          <c:y val="0.61879895561361697"/>
          <c:w val="0.26815679032383499"/>
          <c:h val="0.25065274151436001"/>
        </c:manualLayout>
      </c:layout>
      <c:pieChart>
        <c:varyColors val="1"/>
        <c:ser>
          <c:idx val="0"/>
          <c:order val="0"/>
          <c:dPt>
            <c:idx val="0"/>
            <c:bubble3D val="0"/>
            <c:spPr>
              <a:solidFill>
                <a:srgbClr val="FFFF00"/>
              </a:solidFill>
              <a:ln w="25400">
                <a:noFill/>
              </a:ln>
              <a:effectLst>
                <a:outerShdw dist="35921" dir="2700000" algn="br">
                  <a:srgbClr val="000000"/>
                </a:outerShdw>
              </a:effectLst>
            </c:spPr>
            <c:extLst>
              <c:ext xmlns:c16="http://schemas.microsoft.com/office/drawing/2014/chart" uri="{C3380CC4-5D6E-409C-BE32-E72D297353CC}">
                <c16:uniqueId val="{00000001-CB16-274F-9259-332355A24B28}"/>
              </c:ext>
            </c:extLst>
          </c:dPt>
          <c:dPt>
            <c:idx val="1"/>
            <c:bubble3D val="0"/>
            <c:spPr>
              <a:gradFill rotWithShape="0">
                <a:gsLst>
                  <a:gs pos="0">
                    <a:srgbClr val="FAA1A0"/>
                  </a:gs>
                  <a:gs pos="100000">
                    <a:srgbClr val="B93734"/>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3-CB16-274F-9259-332355A24B28}"/>
              </c:ext>
            </c:extLst>
          </c:dPt>
          <c:dPt>
            <c:idx val="2"/>
            <c:bubble3D val="0"/>
            <c:spPr>
              <a:gradFill rotWithShape="0">
                <a:gsLst>
                  <a:gs pos="0">
                    <a:srgbClr val="D4F4A6"/>
                  </a:gs>
                  <a:gs pos="100000">
                    <a:srgbClr val="8DB241"/>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5-CB16-274F-9259-332355A24B28}"/>
              </c:ext>
            </c:extLst>
          </c:dPt>
          <c:dPt>
            <c:idx val="4"/>
            <c:bubble3D val="0"/>
            <c:spPr>
              <a:gradFill rotWithShape="0">
                <a:gsLst>
                  <a:gs pos="0">
                    <a:srgbClr val="C5B3E2"/>
                  </a:gs>
                  <a:gs pos="100000">
                    <a:srgbClr val="704F97"/>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7-CB16-274F-9259-332355A24B28}"/>
              </c:ext>
            </c:extLst>
          </c:dPt>
          <c:dPt>
            <c:idx val="5"/>
            <c:bubble3D val="0"/>
            <c:spPr>
              <a:gradFill rotWithShape="0">
                <a:gsLst>
                  <a:gs pos="0">
                    <a:srgbClr val="9DE2FF"/>
                  </a:gs>
                  <a:gs pos="100000">
                    <a:srgbClr val="31A1C0"/>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9-CB16-274F-9259-332355A24B28}"/>
              </c:ext>
            </c:extLst>
          </c:dPt>
          <c:dPt>
            <c:idx val="6"/>
            <c:bubble3D val="0"/>
            <c:spPr>
              <a:gradFill rotWithShape="0">
                <a:gsLst>
                  <a:gs pos="0">
                    <a:srgbClr val="FFB885"/>
                  </a:gs>
                  <a:gs pos="100000">
                    <a:srgbClr val="F28225"/>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B-CB16-274F-9259-332355A24B28}"/>
              </c:ext>
            </c:extLst>
          </c:dPt>
          <c:dPt>
            <c:idx val="8"/>
            <c:bubble3D val="0"/>
            <c:spPr>
              <a:solidFill>
                <a:schemeClr val="accent2">
                  <a:lumMod val="75000"/>
                </a:schemeClr>
              </a:solidFill>
              <a:ln w="25400">
                <a:noFill/>
              </a:ln>
              <a:effectLst>
                <a:outerShdw dist="35921" dir="2700000" algn="br">
                  <a:srgbClr val="000000"/>
                </a:outerShdw>
              </a:effectLst>
            </c:spPr>
            <c:extLst>
              <c:ext xmlns:c16="http://schemas.microsoft.com/office/drawing/2014/chart" uri="{C3380CC4-5D6E-409C-BE32-E72D297353CC}">
                <c16:uniqueId val="{0000000D-CB16-274F-9259-332355A24B28}"/>
              </c:ext>
            </c:extLst>
          </c:dPt>
          <c:dPt>
            <c:idx val="11"/>
            <c:bubble3D val="0"/>
            <c:spPr>
              <a:solidFill>
                <a:schemeClr val="tx1"/>
              </a:solidFill>
              <a:ln w="25400">
                <a:noFill/>
              </a:ln>
              <a:effectLst>
                <a:outerShdw dist="35921" dir="2700000" algn="br">
                  <a:srgbClr val="000000"/>
                </a:outerShdw>
              </a:effectLst>
            </c:spPr>
            <c:extLst>
              <c:ext xmlns:c16="http://schemas.microsoft.com/office/drawing/2014/chart" uri="{C3380CC4-5D6E-409C-BE32-E72D297353CC}">
                <c16:uniqueId val="{0000000F-CB16-274F-9259-332355A24B28}"/>
              </c:ext>
            </c:extLst>
          </c:dPt>
          <c:dLbls>
            <c:dLbl>
              <c:idx val="0"/>
              <c:layout>
                <c:manualLayout>
                  <c:x val="0.22825460304438974"/>
                  <c:y val="-0.13706450265020231"/>
                </c:manualLayout>
              </c:layout>
              <c:showLegendKey val="0"/>
              <c:showVal val="0"/>
              <c:showCatName val="1"/>
              <c:showSerName val="0"/>
              <c:showPercent val="1"/>
              <c:showBubbleSize val="0"/>
              <c:extLst>
                <c:ext xmlns:c15="http://schemas.microsoft.com/office/drawing/2012/chart" uri="{CE6537A1-D6FC-4f65-9D91-7224C49458BB}">
                  <c15:layout>
                    <c:manualLayout>
                      <c:w val="0.18398562118311912"/>
                      <c:h val="0.15126420696237164"/>
                    </c:manualLayout>
                  </c15:layout>
                </c:ext>
                <c:ext xmlns:c16="http://schemas.microsoft.com/office/drawing/2014/chart" uri="{C3380CC4-5D6E-409C-BE32-E72D297353CC}">
                  <c16:uniqueId val="{00000001-CB16-274F-9259-332355A24B28}"/>
                </c:ext>
              </c:extLst>
            </c:dLbl>
            <c:dLbl>
              <c:idx val="1"/>
              <c:layout>
                <c:manualLayout>
                  <c:x val="0.11377523698842402"/>
                  <c:y val="-5.2536590725927305E-2"/>
                </c:manualLayout>
              </c:layout>
              <c:showLegendKey val="0"/>
              <c:showVal val="0"/>
              <c:showCatName val="1"/>
              <c:showSerName val="0"/>
              <c:showPercent val="1"/>
              <c:showBubbleSize val="0"/>
              <c:extLst>
                <c:ext xmlns:c15="http://schemas.microsoft.com/office/drawing/2012/chart" uri="{CE6537A1-D6FC-4f65-9D91-7224C49458BB}">
                  <c15:layout>
                    <c:manualLayout>
                      <c:w val="0.17183084951235075"/>
                      <c:h val="0.16801948320411539"/>
                    </c:manualLayout>
                  </c15:layout>
                </c:ext>
                <c:ext xmlns:c16="http://schemas.microsoft.com/office/drawing/2014/chart" uri="{C3380CC4-5D6E-409C-BE32-E72D297353CC}">
                  <c16:uniqueId val="{00000003-CB16-274F-9259-332355A24B28}"/>
                </c:ext>
              </c:extLst>
            </c:dLbl>
            <c:dLbl>
              <c:idx val="2"/>
              <c:layout>
                <c:manualLayout>
                  <c:x val="0.18087457843405341"/>
                  <c:y val="-0.11821155534518413"/>
                </c:manualLayout>
              </c:layout>
              <c:showLegendKey val="0"/>
              <c:showVal val="0"/>
              <c:showCatName val="1"/>
              <c:showSerName val="0"/>
              <c:showPercent val="1"/>
              <c:showBubbleSize val="0"/>
              <c:extLst>
                <c:ext xmlns:c15="http://schemas.microsoft.com/office/drawing/2012/chart" uri="{CE6537A1-D6FC-4f65-9D91-7224C49458BB}">
                  <c15:layout>
                    <c:manualLayout>
                      <c:w val="0.12209034044298606"/>
                      <c:h val="0.12951501830317227"/>
                    </c:manualLayout>
                  </c15:layout>
                </c:ext>
                <c:ext xmlns:c16="http://schemas.microsoft.com/office/drawing/2014/chart" uri="{C3380CC4-5D6E-409C-BE32-E72D297353CC}">
                  <c16:uniqueId val="{00000005-CB16-274F-9259-332355A24B28}"/>
                </c:ext>
              </c:extLst>
            </c:dLbl>
            <c:dLbl>
              <c:idx val="3"/>
              <c:layout>
                <c:manualLayout>
                  <c:x val="0.12542612341627929"/>
                  <c:y val="-9.3669391899564622E-2"/>
                </c:manualLayout>
              </c:layout>
              <c:showLegendKey val="0"/>
              <c:showVal val="0"/>
              <c:showCatName val="1"/>
              <c:showSerName val="0"/>
              <c:showPercent val="1"/>
              <c:showBubbleSize val="0"/>
              <c:extLst>
                <c:ext xmlns:c15="http://schemas.microsoft.com/office/drawing/2012/chart" uri="{CE6537A1-D6FC-4f65-9D91-7224C49458BB}">
                  <c15:layout>
                    <c:manualLayout>
                      <c:w val="0.11896135265700483"/>
                      <c:h val="0.12792816762846673"/>
                    </c:manualLayout>
                  </c15:layout>
                </c:ext>
                <c:ext xmlns:c16="http://schemas.microsoft.com/office/drawing/2014/chart" uri="{C3380CC4-5D6E-409C-BE32-E72D297353CC}">
                  <c16:uniqueId val="{00000010-CB16-274F-9259-332355A24B28}"/>
                </c:ext>
              </c:extLst>
            </c:dLbl>
            <c:dLbl>
              <c:idx val="4"/>
              <c:layout>
                <c:manualLayout>
                  <c:x val="0.14179883328775864"/>
                  <c:y val="-1.4530818823033074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CB16-274F-9259-332355A24B28}"/>
                </c:ext>
              </c:extLst>
            </c:dLbl>
            <c:dLbl>
              <c:idx val="5"/>
              <c:layout>
                <c:manualLayout>
                  <c:x val="-1.1714406161699057E-2"/>
                  <c:y val="5.4091836685944321E-3"/>
                </c:manualLayout>
              </c:layout>
              <c:showLegendKey val="0"/>
              <c:showVal val="0"/>
              <c:showCatName val="1"/>
              <c:showSerName val="0"/>
              <c:showPercent val="1"/>
              <c:showBubbleSize val="0"/>
              <c:extLst>
                <c:ext xmlns:c15="http://schemas.microsoft.com/office/drawing/2012/chart" uri="{CE6537A1-D6FC-4f65-9D91-7224C49458BB}">
                  <c15:layout>
                    <c:manualLayout>
                      <c:w val="0.23010863868380274"/>
                      <c:h val="0.13423294071212771"/>
                    </c:manualLayout>
                  </c15:layout>
                </c:ext>
                <c:ext xmlns:c16="http://schemas.microsoft.com/office/drawing/2014/chart" uri="{C3380CC4-5D6E-409C-BE32-E72D297353CC}">
                  <c16:uniqueId val="{00000009-CB16-274F-9259-332355A24B28}"/>
                </c:ext>
              </c:extLst>
            </c:dLbl>
            <c:dLbl>
              <c:idx val="6"/>
              <c:layout>
                <c:manualLayout>
                  <c:x val="-0.19003281378178838"/>
                  <c:y val="-2.95103510953055E-2"/>
                </c:manualLayout>
              </c:layout>
              <c:showLegendKey val="0"/>
              <c:showVal val="0"/>
              <c:showCatName val="1"/>
              <c:showSerName val="0"/>
              <c:showPercent val="1"/>
              <c:showBubbleSize val="0"/>
              <c:extLst>
                <c:ext xmlns:c15="http://schemas.microsoft.com/office/drawing/2012/chart" uri="{CE6537A1-D6FC-4f65-9D91-7224C49458BB}">
                  <c15:layout>
                    <c:manualLayout>
                      <c:w val="0.2225480813052593"/>
                      <c:h val="0.17390420757976605"/>
                    </c:manualLayout>
                  </c15:layout>
                </c:ext>
                <c:ext xmlns:c16="http://schemas.microsoft.com/office/drawing/2014/chart" uri="{C3380CC4-5D6E-409C-BE32-E72D297353CC}">
                  <c16:uniqueId val="{0000000B-CB16-274F-9259-332355A24B28}"/>
                </c:ext>
              </c:extLst>
            </c:dLbl>
            <c:dLbl>
              <c:idx val="7"/>
              <c:layout>
                <c:manualLayout>
                  <c:x val="-0.1457592744508249"/>
                  <c:y val="-9.2105509767510571E-2"/>
                </c:manualLayout>
              </c:layout>
              <c:showLegendKey val="0"/>
              <c:showVal val="0"/>
              <c:showCatName val="1"/>
              <c:showSerName val="0"/>
              <c:showPercent val="1"/>
              <c:showBubbleSize val="0"/>
              <c:extLst>
                <c:ext xmlns:c15="http://schemas.microsoft.com/office/drawing/2012/chart" uri="{CE6537A1-D6FC-4f65-9D91-7224C49458BB}">
                  <c15:layout>
                    <c:manualLayout>
                      <c:w val="0.24370510499776382"/>
                      <c:h val="0.14444444444444443"/>
                    </c:manualLayout>
                  </c15:layout>
                </c:ext>
                <c:ext xmlns:c16="http://schemas.microsoft.com/office/drawing/2014/chart" uri="{C3380CC4-5D6E-409C-BE32-E72D297353CC}">
                  <c16:uniqueId val="{00000011-CB16-274F-9259-332355A24B28}"/>
                </c:ext>
              </c:extLst>
            </c:dLbl>
            <c:dLbl>
              <c:idx val="8"/>
              <c:layout>
                <c:manualLayout>
                  <c:x val="-0.16159876036824355"/>
                  <c:y val="-9.4250587902817706E-2"/>
                </c:manualLayout>
              </c:layout>
              <c:showLegendKey val="0"/>
              <c:showVal val="0"/>
              <c:showCatName val="1"/>
              <c:showSerName val="0"/>
              <c:showPercent val="1"/>
              <c:showBubbleSize val="0"/>
              <c:extLst>
                <c:ext xmlns:c15="http://schemas.microsoft.com/office/drawing/2012/chart" uri="{CE6537A1-D6FC-4f65-9D91-7224C49458BB}">
                  <c15:layout>
                    <c:manualLayout>
                      <c:w val="0.22017477896271989"/>
                      <c:h val="0.14352325684379882"/>
                    </c:manualLayout>
                  </c15:layout>
                </c:ext>
                <c:ext xmlns:c16="http://schemas.microsoft.com/office/drawing/2014/chart" uri="{C3380CC4-5D6E-409C-BE32-E72D297353CC}">
                  <c16:uniqueId val="{0000000D-CB16-274F-9259-332355A24B28}"/>
                </c:ext>
              </c:extLst>
            </c:dLbl>
            <c:dLbl>
              <c:idx val="9"/>
              <c:layout>
                <c:manualLayout>
                  <c:x val="-0.21288453650533223"/>
                  <c:y val="-0.167047821975787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2-CB16-274F-9259-332355A24B28}"/>
                </c:ext>
              </c:extLst>
            </c:dLbl>
            <c:dLbl>
              <c:idx val="10"/>
              <c:layout>
                <c:manualLayout>
                  <c:x val="-0.17505839258043934"/>
                  <c:y val="-0.3110741817778239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3-CB16-274F-9259-332355A24B28}"/>
                </c:ext>
              </c:extLst>
            </c:dLbl>
            <c:dLbl>
              <c:idx val="11"/>
              <c:layout>
                <c:manualLayout>
                  <c:x val="-2.1978397593656034E-2"/>
                  <c:y val="-0.23415528866313165"/>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F-CB16-274F-9259-332355A24B28}"/>
                </c:ext>
              </c:extLst>
            </c:dLbl>
            <c:numFmt formatCode="0.0%" sourceLinked="0"/>
            <c:spPr>
              <a:noFill/>
              <a:ln w="25400">
                <a:noFill/>
              </a:ln>
            </c:spPr>
            <c:txPr>
              <a:bodyPr/>
              <a:lstStyle/>
              <a:p>
                <a:pPr>
                  <a:defRPr sz="1000" b="0" i="0" u="none" strike="noStrike" baseline="0">
                    <a:solidFill>
                      <a:srgbClr val="000000"/>
                    </a:solidFill>
                    <a:latin typeface="Calibri"/>
                    <a:ea typeface="Calibri"/>
                    <a:cs typeface="Calibri"/>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Ingest!$A$7:$A$18</c:f>
              <c:strCache>
                <c:ptCount val="12"/>
                <c:pt idx="0">
                  <c:v>ASDC</c:v>
                </c:pt>
                <c:pt idx="1">
                  <c:v>ASF DAAC</c:v>
                </c:pt>
                <c:pt idx="2">
                  <c:v>CDDIS</c:v>
                </c:pt>
                <c:pt idx="3">
                  <c:v>CSDA</c:v>
                </c:pt>
                <c:pt idx="4">
                  <c:v>GESDISC</c:v>
                </c:pt>
                <c:pt idx="5">
                  <c:v>GHRC DAAC</c:v>
                </c:pt>
                <c:pt idx="6">
                  <c:v>LAADS DAAC</c:v>
                </c:pt>
                <c:pt idx="7">
                  <c:v>LP DAAC</c:v>
                </c:pt>
                <c:pt idx="8">
                  <c:v>NSIDC DAAC</c:v>
                </c:pt>
                <c:pt idx="9">
                  <c:v>OB.DAAC</c:v>
                </c:pt>
                <c:pt idx="10">
                  <c:v>ORNL DAAC</c:v>
                </c:pt>
                <c:pt idx="11">
                  <c:v>PO.DAAC</c:v>
                </c:pt>
              </c:strCache>
            </c:strRef>
          </c:cat>
          <c:val>
            <c:numRef>
              <c:f>Ingest!$B$7:$B$18</c:f>
              <c:numCache>
                <c:formatCode>#,##0.00</c:formatCode>
                <c:ptCount val="12"/>
                <c:pt idx="0">
                  <c:v>2023.34799609375</c:v>
                </c:pt>
                <c:pt idx="1">
                  <c:v>17045.311087890623</c:v>
                </c:pt>
                <c:pt idx="2">
                  <c:v>96.227280273437501</c:v>
                </c:pt>
                <c:pt idx="3">
                  <c:v>2.1924921875000001</c:v>
                </c:pt>
                <c:pt idx="4">
                  <c:v>6973.2630302734369</c:v>
                </c:pt>
                <c:pt idx="5">
                  <c:v>25.982199218750001</c:v>
                </c:pt>
                <c:pt idx="6">
                  <c:v>5485.5698857421876</c:v>
                </c:pt>
                <c:pt idx="7">
                  <c:v>7267.2135419921869</c:v>
                </c:pt>
                <c:pt idx="8">
                  <c:v>2032.4085175781252</c:v>
                </c:pt>
                <c:pt idx="9">
                  <c:v>1486.9500595703125</c:v>
                </c:pt>
                <c:pt idx="10">
                  <c:v>323.17534863281247</c:v>
                </c:pt>
                <c:pt idx="11">
                  <c:v>8143.8270800781247</c:v>
                </c:pt>
              </c:numCache>
            </c:numRef>
          </c:val>
          <c:extLst>
            <c:ext xmlns:c16="http://schemas.microsoft.com/office/drawing/2014/chart" uri="{C3380CC4-5D6E-409C-BE32-E72D297353CC}">
              <c16:uniqueId val="{00000014-CB16-274F-9259-332355A24B28}"/>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1" l="0.75000000000001499" r="0.75000000000001499"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000" b="0" i="0" u="none" strike="noStrike" baseline="0">
                <a:solidFill>
                  <a:srgbClr val="000000"/>
                </a:solidFill>
                <a:latin typeface="Calibri"/>
                <a:ea typeface="Calibri"/>
                <a:cs typeface="Calibri"/>
              </a:defRPr>
            </a:pPr>
            <a:r>
              <a:rPr lang="en-US" sz="2000" b="1" i="0" u="none" strike="noStrike" baseline="0">
                <a:solidFill>
                  <a:srgbClr val="000000"/>
                </a:solidFill>
                <a:latin typeface="Calibri"/>
              </a:rPr>
              <a:t>Files Ingested</a:t>
            </a:r>
          </a:p>
          <a:p>
            <a:pPr>
              <a:defRPr sz="1000" b="0" i="0" u="none" strike="noStrike" baseline="0">
                <a:solidFill>
                  <a:srgbClr val="000000"/>
                </a:solidFill>
                <a:latin typeface="Calibri"/>
                <a:ea typeface="Calibri"/>
                <a:cs typeface="Calibri"/>
              </a:defRPr>
            </a:pPr>
            <a:r>
              <a:rPr lang="en-US" sz="2000" b="1" i="0" u="none" strike="noStrike" baseline="0">
                <a:solidFill>
                  <a:srgbClr val="000000"/>
                </a:solidFill>
                <a:latin typeface="Calibri"/>
              </a:rPr>
              <a:t> (713.74 Millions)</a:t>
            </a:r>
          </a:p>
        </c:rich>
      </c:tx>
      <c:layout>
        <c:manualLayout>
          <c:xMode val="edge"/>
          <c:yMode val="edge"/>
          <c:x val="0.24772103427035347"/>
          <c:y val="0"/>
        </c:manualLayout>
      </c:layout>
      <c:overlay val="0"/>
      <c:spPr>
        <a:noFill/>
        <a:ln w="25400">
          <a:noFill/>
        </a:ln>
      </c:spPr>
    </c:title>
    <c:autoTitleDeleted val="0"/>
    <c:plotArea>
      <c:layout>
        <c:manualLayout>
          <c:layoutTarget val="inner"/>
          <c:xMode val="edge"/>
          <c:yMode val="edge"/>
          <c:x val="0.35754238709846098"/>
          <c:y val="0.61488867468360897"/>
          <c:w val="0.24022379133176799"/>
          <c:h val="0.27831803169888902"/>
        </c:manualLayout>
      </c:layout>
      <c:pieChart>
        <c:varyColors val="1"/>
        <c:ser>
          <c:idx val="0"/>
          <c:order val="0"/>
          <c:tx>
            <c:strRef>
              <c:f>Ingest!$C$6</c:f>
              <c:strCache>
                <c:ptCount val="1"/>
                <c:pt idx="0">
                  <c:v>Files (Millions)</c:v>
                </c:pt>
              </c:strCache>
            </c:strRef>
          </c:tx>
          <c:dPt>
            <c:idx val="0"/>
            <c:bubble3D val="0"/>
            <c:spPr>
              <a:solidFill>
                <a:srgbClr val="FFFF00"/>
              </a:solidFill>
            </c:spPr>
            <c:extLst>
              <c:ext xmlns:c16="http://schemas.microsoft.com/office/drawing/2014/chart" uri="{C3380CC4-5D6E-409C-BE32-E72D297353CC}">
                <c16:uniqueId val="{00000001-0B6B-F945-8514-BB3A4388EB6C}"/>
              </c:ext>
            </c:extLst>
          </c:dPt>
          <c:dLbls>
            <c:dLbl>
              <c:idx val="0"/>
              <c:layout>
                <c:manualLayout>
                  <c:x val="0.24566811062978999"/>
                  <c:y val="-3.504499129324219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0B6B-F945-8514-BB3A4388EB6C}"/>
                </c:ext>
              </c:extLst>
            </c:dLbl>
            <c:dLbl>
              <c:idx val="1"/>
              <c:layout>
                <c:manualLayout>
                  <c:x val="0.15025150346709801"/>
                  <c:y val="5.9184536949068903E-2"/>
                </c:manualLayout>
              </c:layout>
              <c:spPr>
                <a:noFill/>
                <a:ln>
                  <a:noFill/>
                </a:ln>
                <a:effectLst/>
              </c:spPr>
              <c:txPr>
                <a:bodyPr wrap="square" lIns="38100" tIns="19050" rIns="38100" bIns="19050" anchor="ctr">
                  <a:noAutofit/>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7.9826428957178494E-2"/>
                      <c:h val="0.139949886961488"/>
                    </c:manualLayout>
                  </c15:layout>
                </c:ext>
                <c:ext xmlns:c16="http://schemas.microsoft.com/office/drawing/2014/chart" uri="{C3380CC4-5D6E-409C-BE32-E72D297353CC}">
                  <c16:uniqueId val="{00000002-0B6B-F945-8514-BB3A4388EB6C}"/>
                </c:ext>
              </c:extLst>
            </c:dLbl>
            <c:dLbl>
              <c:idx val="2"/>
              <c:layout>
                <c:manualLayout>
                  <c:x val="0.18511967669733745"/>
                  <c:y val="6.399644266255699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B6B-F945-8514-BB3A4388EB6C}"/>
                </c:ext>
              </c:extLst>
            </c:dLbl>
            <c:dLbl>
              <c:idx val="4"/>
              <c:layout>
                <c:manualLayout>
                  <c:x val="0.26946381785305729"/>
                  <c:y val="-0.1649931540877998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0B6B-F945-8514-BB3A4388EB6C}"/>
                </c:ext>
              </c:extLst>
            </c:dLbl>
            <c:dLbl>
              <c:idx val="5"/>
              <c:layout>
                <c:manualLayout>
                  <c:x val="0.23218427021150356"/>
                  <c:y val="-6.2490424414216698E-2"/>
                </c:manualLayout>
              </c:layout>
              <c:spPr>
                <a:noFill/>
                <a:ln>
                  <a:noFill/>
                </a:ln>
                <a:effectLst/>
              </c:spPr>
              <c:txPr>
                <a:bodyPr wrap="square" lIns="38100" tIns="19050" rIns="38100" bIns="19050" anchor="ctr">
                  <a:noAutofit/>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21489495780429024"/>
                      <c:h val="0.19735873509695243"/>
                    </c:manualLayout>
                  </c15:layout>
                </c:ext>
                <c:ext xmlns:c16="http://schemas.microsoft.com/office/drawing/2014/chart" uri="{C3380CC4-5D6E-409C-BE32-E72D297353CC}">
                  <c16:uniqueId val="{00000005-0B6B-F945-8514-BB3A4388EB6C}"/>
                </c:ext>
              </c:extLst>
            </c:dLbl>
            <c:dLbl>
              <c:idx val="6"/>
              <c:layout>
                <c:manualLayout>
                  <c:x val="0.16568422905188099"/>
                  <c:y val="-1.8942984688360414E-3"/>
                </c:manualLayout>
              </c:layout>
              <c:spPr>
                <a:noFill/>
                <a:ln>
                  <a:noFill/>
                </a:ln>
                <a:effectLst/>
              </c:spPr>
              <c:txPr>
                <a:bodyPr wrap="square" lIns="38100" tIns="19050" rIns="38100" bIns="19050" anchor="ctr">
                  <a:noAutofit/>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21457050643367481"/>
                      <c:h val="0.1469075759407116"/>
                    </c:manualLayout>
                  </c15:layout>
                </c:ext>
                <c:ext xmlns:c16="http://schemas.microsoft.com/office/drawing/2014/chart" uri="{C3380CC4-5D6E-409C-BE32-E72D297353CC}">
                  <c16:uniqueId val="{00000006-0B6B-F945-8514-BB3A4388EB6C}"/>
                </c:ext>
              </c:extLst>
            </c:dLbl>
            <c:dLbl>
              <c:idx val="7"/>
              <c:layout>
                <c:manualLayout>
                  <c:x val="-0.1790605387084962"/>
                  <c:y val="-0.25070066001304109"/>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0B6B-F945-8514-BB3A4388EB6C}"/>
                </c:ext>
              </c:extLst>
            </c:dLbl>
            <c:dLbl>
              <c:idx val="8"/>
              <c:layout>
                <c:manualLayout>
                  <c:x val="-0.21839292778237462"/>
                  <c:y val="-9.505883511683015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0B6B-F945-8514-BB3A4388EB6C}"/>
                </c:ext>
              </c:extLst>
            </c:dLbl>
            <c:dLbl>
              <c:idx val="9"/>
              <c:layout>
                <c:manualLayout>
                  <c:x val="-7.8286016805598116E-2"/>
                  <c:y val="-9.686125804601364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0B6B-F945-8514-BB3A4388EB6C}"/>
                </c:ext>
              </c:extLst>
            </c:dLbl>
            <c:dLbl>
              <c:idx val="10"/>
              <c:layout>
                <c:manualLayout>
                  <c:x val="-1.8860325664327354E-2"/>
                  <c:y val="-0.18037884987240335"/>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A-0B6B-F945-8514-BB3A4388EB6C}"/>
                </c:ext>
              </c:extLst>
            </c:dLbl>
            <c:dLbl>
              <c:idx val="11"/>
              <c:layout>
                <c:manualLayout>
                  <c:x val="6.5184875545090712E-2"/>
                  <c:y val="-0.22645063131542736"/>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0B6B-F945-8514-BB3A4388EB6C}"/>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Ingest!$A$7:$A$18</c:f>
              <c:strCache>
                <c:ptCount val="12"/>
                <c:pt idx="0">
                  <c:v>ASDC</c:v>
                </c:pt>
                <c:pt idx="1">
                  <c:v>ASF DAAC</c:v>
                </c:pt>
                <c:pt idx="2">
                  <c:v>CDDIS</c:v>
                </c:pt>
                <c:pt idx="3">
                  <c:v>CSDA</c:v>
                </c:pt>
                <c:pt idx="4">
                  <c:v>GESDISC</c:v>
                </c:pt>
                <c:pt idx="5">
                  <c:v>GHRC DAAC</c:v>
                </c:pt>
                <c:pt idx="6">
                  <c:v>LAADS DAAC</c:v>
                </c:pt>
                <c:pt idx="7">
                  <c:v>LP DAAC</c:v>
                </c:pt>
                <c:pt idx="8">
                  <c:v>NSIDC DAAC</c:v>
                </c:pt>
                <c:pt idx="9">
                  <c:v>OB.DAAC</c:v>
                </c:pt>
                <c:pt idx="10">
                  <c:v>ORNL DAAC</c:v>
                </c:pt>
                <c:pt idx="11">
                  <c:v>PO.DAAC</c:v>
                </c:pt>
              </c:strCache>
            </c:strRef>
          </c:cat>
          <c:val>
            <c:numRef>
              <c:f>Ingest!$C$7:$C$18</c:f>
              <c:numCache>
                <c:formatCode>#,##0.00</c:formatCode>
                <c:ptCount val="12"/>
                <c:pt idx="0">
                  <c:v>22.999776000000001</c:v>
                </c:pt>
                <c:pt idx="1">
                  <c:v>20.175429999999999</c:v>
                </c:pt>
                <c:pt idx="2">
                  <c:v>55.546365999999999</c:v>
                </c:pt>
                <c:pt idx="3">
                  <c:v>9.0500000000000008E-3</c:v>
                </c:pt>
                <c:pt idx="4">
                  <c:v>257.21802300000002</c:v>
                </c:pt>
                <c:pt idx="5">
                  <c:v>6.0984550000000004</c:v>
                </c:pt>
                <c:pt idx="6">
                  <c:v>89.904498000000004</c:v>
                </c:pt>
                <c:pt idx="7">
                  <c:v>158.32091299999999</c:v>
                </c:pt>
                <c:pt idx="8">
                  <c:v>56.524833999999998</c:v>
                </c:pt>
                <c:pt idx="9">
                  <c:v>6.5129849999999996</c:v>
                </c:pt>
                <c:pt idx="10">
                  <c:v>0.950264</c:v>
                </c:pt>
                <c:pt idx="11">
                  <c:v>39.482641000000001</c:v>
                </c:pt>
              </c:numCache>
            </c:numRef>
          </c:val>
          <c:extLst>
            <c:ext xmlns:c16="http://schemas.microsoft.com/office/drawing/2014/chart" uri="{C3380CC4-5D6E-409C-BE32-E72D297353CC}">
              <c16:uniqueId val="{0000000C-0B6B-F945-8514-BB3A4388EB6C}"/>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1" l="0.75000000000001499" r="0.75000000000001499"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000" b="0" i="0" u="none" strike="noStrike" baseline="0">
                <a:solidFill>
                  <a:srgbClr val="000000"/>
                </a:solidFill>
                <a:latin typeface="Calibri"/>
                <a:ea typeface="Calibri"/>
                <a:cs typeface="Calibri"/>
              </a:defRPr>
            </a:pPr>
            <a:r>
              <a:rPr lang="en-US" sz="2000" b="1" i="0" u="none" strike="noStrike" baseline="0">
                <a:solidFill>
                  <a:srgbClr val="000000"/>
                </a:solidFill>
                <a:latin typeface="Calibri"/>
              </a:rPr>
              <a:t>Volume Archived</a:t>
            </a:r>
          </a:p>
          <a:p>
            <a:pPr>
              <a:defRPr sz="1000" b="0" i="0" u="none" strike="noStrike" baseline="0">
                <a:solidFill>
                  <a:srgbClr val="000000"/>
                </a:solidFill>
                <a:latin typeface="Calibri"/>
                <a:ea typeface="Calibri"/>
                <a:cs typeface="Calibri"/>
              </a:defRPr>
            </a:pPr>
            <a:r>
              <a:rPr lang="en-US" sz="2000" b="1" i="0" u="none" strike="noStrike" baseline="0">
                <a:solidFill>
                  <a:srgbClr val="000000"/>
                </a:solidFill>
                <a:latin typeface="Calibri"/>
              </a:rPr>
              <a:t> (63,488.5 TBs)</a:t>
            </a:r>
          </a:p>
        </c:rich>
      </c:tx>
      <c:layout>
        <c:manualLayout>
          <c:xMode val="edge"/>
          <c:yMode val="edge"/>
          <c:x val="0.25420361902634703"/>
          <c:y val="3.03738491508572E-2"/>
        </c:manualLayout>
      </c:layout>
      <c:overlay val="0"/>
      <c:spPr>
        <a:noFill/>
        <a:ln w="25400">
          <a:noFill/>
        </a:ln>
      </c:spPr>
    </c:title>
    <c:autoTitleDeleted val="0"/>
    <c:plotArea>
      <c:layout>
        <c:manualLayout>
          <c:layoutTarget val="inner"/>
          <c:xMode val="edge"/>
          <c:yMode val="edge"/>
          <c:x val="0.36559216564216002"/>
          <c:y val="0.58071748878921003"/>
          <c:w val="0.25806505810033997"/>
          <c:h val="0.269058295964134"/>
        </c:manualLayout>
      </c:layout>
      <c:pieChart>
        <c:varyColors val="1"/>
        <c:ser>
          <c:idx val="0"/>
          <c:order val="0"/>
          <c:spPr>
            <a:gradFill rotWithShape="0">
              <a:gsLst>
                <a:gs pos="0">
                  <a:srgbClr val="9BC1FF"/>
                </a:gs>
                <a:gs pos="100000">
                  <a:srgbClr val="3F80CD"/>
                </a:gs>
              </a:gsLst>
              <a:lin ang="5400000"/>
            </a:gradFill>
            <a:ln w="25400">
              <a:noFill/>
            </a:ln>
            <a:effectLst>
              <a:outerShdw dist="35921" dir="2700000" algn="br">
                <a:srgbClr val="000000"/>
              </a:outerShdw>
            </a:effectLst>
          </c:spPr>
          <c:dPt>
            <c:idx val="0"/>
            <c:bubble3D val="0"/>
            <c:spPr>
              <a:solidFill>
                <a:srgbClr val="FFFF00"/>
              </a:solidFill>
              <a:ln w="25400">
                <a:noFill/>
              </a:ln>
              <a:effectLst>
                <a:outerShdw dist="35921" dir="2700000" algn="br">
                  <a:srgbClr val="000000"/>
                </a:outerShdw>
              </a:effectLst>
            </c:spPr>
            <c:extLst>
              <c:ext xmlns:c16="http://schemas.microsoft.com/office/drawing/2014/chart" uri="{C3380CC4-5D6E-409C-BE32-E72D297353CC}">
                <c16:uniqueId val="{00000001-7A88-0144-9A45-025F2134400A}"/>
              </c:ext>
            </c:extLst>
          </c:dPt>
          <c:dPt>
            <c:idx val="1"/>
            <c:bubble3D val="0"/>
            <c:spPr>
              <a:gradFill rotWithShape="0">
                <a:gsLst>
                  <a:gs pos="0">
                    <a:srgbClr val="FAA1A0"/>
                  </a:gs>
                  <a:gs pos="100000">
                    <a:srgbClr val="B93734"/>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3-7A88-0144-9A45-025F2134400A}"/>
              </c:ext>
            </c:extLst>
          </c:dPt>
          <c:dPt>
            <c:idx val="2"/>
            <c:bubble3D val="0"/>
            <c:spPr>
              <a:gradFill rotWithShape="0">
                <a:gsLst>
                  <a:gs pos="0">
                    <a:srgbClr val="D4F4A6"/>
                  </a:gs>
                  <a:gs pos="100000">
                    <a:srgbClr val="8DB241"/>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5-7A88-0144-9A45-025F2134400A}"/>
              </c:ext>
            </c:extLst>
          </c:dPt>
          <c:dPt>
            <c:idx val="4"/>
            <c:bubble3D val="0"/>
            <c:spPr>
              <a:gradFill rotWithShape="0">
                <a:gsLst>
                  <a:gs pos="0">
                    <a:srgbClr val="C5B3E2"/>
                  </a:gs>
                  <a:gs pos="100000">
                    <a:srgbClr val="704F97"/>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7-7A88-0144-9A45-025F2134400A}"/>
              </c:ext>
            </c:extLst>
          </c:dPt>
          <c:dPt>
            <c:idx val="5"/>
            <c:bubble3D val="0"/>
            <c:spPr>
              <a:gradFill rotWithShape="0">
                <a:gsLst>
                  <a:gs pos="0">
                    <a:srgbClr val="9DE2FF"/>
                  </a:gs>
                  <a:gs pos="100000">
                    <a:srgbClr val="31A1C0"/>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9-7A88-0144-9A45-025F2134400A}"/>
              </c:ext>
            </c:extLst>
          </c:dPt>
          <c:dPt>
            <c:idx val="6"/>
            <c:bubble3D val="0"/>
            <c:spPr>
              <a:gradFill rotWithShape="0">
                <a:gsLst>
                  <a:gs pos="0">
                    <a:srgbClr val="FFB885"/>
                  </a:gs>
                  <a:gs pos="100000">
                    <a:srgbClr val="F28225"/>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B-7A88-0144-9A45-025F2134400A}"/>
              </c:ext>
            </c:extLst>
          </c:dPt>
          <c:dPt>
            <c:idx val="7"/>
            <c:bubble3D val="0"/>
            <c:spPr>
              <a:gradFill rotWithShape="0">
                <a:gsLst>
                  <a:gs pos="0">
                    <a:srgbClr val="B6D1FF"/>
                  </a:gs>
                  <a:gs pos="100000">
                    <a:srgbClr val="8AA7D8"/>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D-7A88-0144-9A45-025F2134400A}"/>
              </c:ext>
            </c:extLst>
          </c:dPt>
          <c:dPt>
            <c:idx val="8"/>
            <c:bubble3D val="0"/>
            <c:spPr>
              <a:gradFill rotWithShape="0">
                <a:gsLst>
                  <a:gs pos="0">
                    <a:srgbClr val="FFB6B4"/>
                  </a:gs>
                  <a:gs pos="100000">
                    <a:srgbClr val="DA8A89"/>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F-7A88-0144-9A45-025F2134400A}"/>
              </c:ext>
            </c:extLst>
          </c:dPt>
          <c:dPt>
            <c:idx val="11"/>
            <c:bubble3D val="0"/>
            <c:spPr>
              <a:solidFill>
                <a:schemeClr val="tx1"/>
              </a:solidFill>
              <a:ln w="25400">
                <a:noFill/>
              </a:ln>
              <a:effectLst>
                <a:outerShdw dist="35921" dir="2700000" algn="br">
                  <a:srgbClr val="000000"/>
                </a:outerShdw>
              </a:effectLst>
            </c:spPr>
            <c:extLst>
              <c:ext xmlns:c16="http://schemas.microsoft.com/office/drawing/2014/chart" uri="{C3380CC4-5D6E-409C-BE32-E72D297353CC}">
                <c16:uniqueId val="{00000011-7A88-0144-9A45-025F2134400A}"/>
              </c:ext>
            </c:extLst>
          </c:dPt>
          <c:dLbls>
            <c:dLbl>
              <c:idx val="0"/>
              <c:layout>
                <c:manualLayout>
                  <c:x val="0.40454289668385163"/>
                  <c:y val="-0.1219582760276270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4005351976067018"/>
                      <c:h val="0.13709399204195868"/>
                    </c:manualLayout>
                  </c15:layout>
                </c:ext>
                <c:ext xmlns:c16="http://schemas.microsoft.com/office/drawing/2014/chart" uri="{C3380CC4-5D6E-409C-BE32-E72D297353CC}">
                  <c16:uniqueId val="{00000001-7A88-0144-9A45-025F2134400A}"/>
                </c:ext>
              </c:extLst>
            </c:dLbl>
            <c:dLbl>
              <c:idx val="1"/>
              <c:layout>
                <c:manualLayout>
                  <c:x val="0.21399691636459056"/>
                  <c:y val="-4.0923085306378863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A88-0144-9A45-025F2134400A}"/>
                </c:ext>
              </c:extLst>
            </c:dLbl>
            <c:dLbl>
              <c:idx val="2"/>
              <c:layout>
                <c:manualLayout>
                  <c:x val="0.23274758270867846"/>
                  <c:y val="6.076260796120207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7A88-0144-9A45-025F2134400A}"/>
                </c:ext>
              </c:extLst>
            </c:dLbl>
            <c:dLbl>
              <c:idx val="4"/>
              <c:layout>
                <c:manualLayout>
                  <c:x val="0.17997113186033079"/>
                  <c:y val="0.1020705380577426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7A88-0144-9A45-025F2134400A}"/>
                </c:ext>
              </c:extLst>
            </c:dLbl>
            <c:dLbl>
              <c:idx val="5"/>
              <c:layout>
                <c:manualLayout>
                  <c:x val="4.0893263296337336E-2"/>
                  <c:y val="9.5616141732283305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7A88-0144-9A45-025F2134400A}"/>
                </c:ext>
              </c:extLst>
            </c:dLbl>
            <c:dLbl>
              <c:idx val="6"/>
              <c:layout>
                <c:manualLayout>
                  <c:x val="-0.15148131464160672"/>
                  <c:y val="1.044291338582677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7A88-0144-9A45-025F2134400A}"/>
                </c:ext>
              </c:extLst>
            </c:dLbl>
            <c:dLbl>
              <c:idx val="7"/>
              <c:layout>
                <c:manualLayout>
                  <c:x val="-9.4408032316771195E-2"/>
                  <c:y val="-0.127842085087576"/>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7A88-0144-9A45-025F2134400A}"/>
                </c:ext>
              </c:extLst>
            </c:dLbl>
            <c:dLbl>
              <c:idx val="8"/>
              <c:layout>
                <c:manualLayout>
                  <c:x val="-0.17264590885232994"/>
                  <c:y val="-0.1843335893988861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F-7A88-0144-9A45-025F2134400A}"/>
                </c:ext>
              </c:extLst>
            </c:dLbl>
            <c:dLbl>
              <c:idx val="9"/>
              <c:layout>
                <c:manualLayout>
                  <c:x val="-3.3647044712713438E-2"/>
                  <c:y val="-0.1573212342359644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2-7A88-0144-9A45-025F2134400A}"/>
                </c:ext>
              </c:extLst>
            </c:dLbl>
            <c:dLbl>
              <c:idx val="10"/>
              <c:layout>
                <c:manualLayout>
                  <c:x val="3.0462688831663032E-2"/>
                  <c:y val="-0.27304782024198199"/>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3-7A88-0144-9A45-025F2134400A}"/>
                </c:ext>
              </c:extLst>
            </c:dLbl>
            <c:dLbl>
              <c:idx val="11"/>
              <c:layout>
                <c:manualLayout>
                  <c:x val="0.117026300930067"/>
                  <c:y val="-0.119893968661545"/>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1-7A88-0144-9A45-025F2134400A}"/>
                </c:ext>
              </c:extLst>
            </c:dLbl>
            <c:dLbl>
              <c:idx val="12"/>
              <c:layout>
                <c:manualLayout>
                  <c:x val="0.24998330033409799"/>
                  <c:y val="-0.106451151685457"/>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4-7A88-0144-9A45-025F2134400A}"/>
                </c:ext>
              </c:extLst>
            </c:dLbl>
            <c:numFmt formatCode="0.0%" sourceLinked="0"/>
            <c:spPr>
              <a:noFill/>
              <a:ln w="25400">
                <a:noFill/>
              </a:ln>
            </c:spPr>
            <c:txPr>
              <a:bodyPr/>
              <a:lstStyle/>
              <a:p>
                <a:pPr>
                  <a:defRPr sz="1100" b="0" i="0" u="none" strike="noStrike" baseline="0">
                    <a:solidFill>
                      <a:srgbClr val="000000"/>
                    </a:solidFill>
                    <a:latin typeface="Calibri"/>
                    <a:ea typeface="Calibri"/>
                    <a:cs typeface="Calibri"/>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Archive!$A$6:$A$18</c:f>
              <c:strCache>
                <c:ptCount val="13"/>
                <c:pt idx="0">
                  <c:v>ASDC</c:v>
                </c:pt>
                <c:pt idx="1">
                  <c:v>ASF DAAC</c:v>
                </c:pt>
                <c:pt idx="2">
                  <c:v>CDDIS</c:v>
                </c:pt>
                <c:pt idx="3">
                  <c:v>CSDA</c:v>
                </c:pt>
                <c:pt idx="4">
                  <c:v>GESDISC</c:v>
                </c:pt>
                <c:pt idx="5">
                  <c:v>GHRC DAAC</c:v>
                </c:pt>
                <c:pt idx="6">
                  <c:v>LAADS DAAC</c:v>
                </c:pt>
                <c:pt idx="7">
                  <c:v>LP DAAC</c:v>
                </c:pt>
                <c:pt idx="8">
                  <c:v>NSIDC DAAC</c:v>
                </c:pt>
                <c:pt idx="9">
                  <c:v>OB.DAAC</c:v>
                </c:pt>
                <c:pt idx="10">
                  <c:v>ORNL DAAC</c:v>
                </c:pt>
                <c:pt idx="11">
                  <c:v>PO.DAAC</c:v>
                </c:pt>
                <c:pt idx="12">
                  <c:v>SEDAC</c:v>
                </c:pt>
              </c:strCache>
            </c:strRef>
          </c:cat>
          <c:val>
            <c:numRef>
              <c:f>Archive!$B$6:$B$18</c:f>
              <c:numCache>
                <c:formatCode>#,##0.00</c:formatCode>
                <c:ptCount val="13"/>
                <c:pt idx="0">
                  <c:v>3466.811259765625</c:v>
                </c:pt>
                <c:pt idx="1">
                  <c:v>17048.281279296876</c:v>
                </c:pt>
                <c:pt idx="2">
                  <c:v>36.294355468749998</c:v>
                </c:pt>
                <c:pt idx="3">
                  <c:v>2.1924902343750001</c:v>
                </c:pt>
                <c:pt idx="4">
                  <c:v>7661.2374902343745</c:v>
                </c:pt>
                <c:pt idx="5">
                  <c:v>25.981972656250001</c:v>
                </c:pt>
                <c:pt idx="6">
                  <c:v>15993.295087890625</c:v>
                </c:pt>
                <c:pt idx="7">
                  <c:v>7268.6280859375001</c:v>
                </c:pt>
                <c:pt idx="8">
                  <c:v>2032.5241015625002</c:v>
                </c:pt>
                <c:pt idx="9">
                  <c:v>1486.9498730468749</c:v>
                </c:pt>
                <c:pt idx="10">
                  <c:v>322.66889648437501</c:v>
                </c:pt>
                <c:pt idx="11">
                  <c:v>8143.63521484375</c:v>
                </c:pt>
                <c:pt idx="12">
                  <c:v>0</c:v>
                </c:pt>
              </c:numCache>
            </c:numRef>
          </c:val>
          <c:extLst>
            <c:ext xmlns:c16="http://schemas.microsoft.com/office/drawing/2014/chart" uri="{C3380CC4-5D6E-409C-BE32-E72D297353CC}">
              <c16:uniqueId val="{00000015-7A88-0144-9A45-025F2134400A}"/>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3175">
      <a:solidFill>
        <a:schemeClr val="tx1"/>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1" l="0.75000000000001499" r="0.75000000000001499"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000" b="0" i="0" u="none" strike="noStrike" baseline="0">
                <a:solidFill>
                  <a:srgbClr val="000000"/>
                </a:solidFill>
                <a:latin typeface="Calibri"/>
                <a:ea typeface="Calibri"/>
                <a:cs typeface="Calibri"/>
              </a:defRPr>
            </a:pPr>
            <a:r>
              <a:rPr lang="en-US" sz="2000" b="1" i="0" u="none" strike="noStrike" baseline="0">
                <a:solidFill>
                  <a:srgbClr val="000000"/>
                </a:solidFill>
                <a:latin typeface="Calibri"/>
              </a:rPr>
              <a:t>Files Archived </a:t>
            </a:r>
          </a:p>
          <a:p>
            <a:pPr>
              <a:defRPr sz="1000" b="0" i="0" u="none" strike="noStrike" baseline="0">
                <a:solidFill>
                  <a:srgbClr val="000000"/>
                </a:solidFill>
                <a:latin typeface="Calibri"/>
                <a:ea typeface="Calibri"/>
                <a:cs typeface="Calibri"/>
              </a:defRPr>
            </a:pPr>
            <a:r>
              <a:rPr lang="en-US" sz="2000" b="1" i="0" u="none" strike="noStrike" baseline="0">
                <a:solidFill>
                  <a:srgbClr val="000000"/>
                </a:solidFill>
                <a:latin typeface="Calibri"/>
              </a:rPr>
              <a:t>(1,430.8 Millions)</a:t>
            </a:r>
          </a:p>
        </c:rich>
      </c:tx>
      <c:layout>
        <c:manualLayout>
          <c:xMode val="edge"/>
          <c:yMode val="edge"/>
          <c:x val="0.25826801207562633"/>
          <c:y val="2.1849425194069662E-2"/>
        </c:manualLayout>
      </c:layout>
      <c:overlay val="0"/>
      <c:spPr>
        <a:noFill/>
        <a:ln w="25400">
          <a:noFill/>
        </a:ln>
      </c:spPr>
    </c:title>
    <c:autoTitleDeleted val="0"/>
    <c:plotArea>
      <c:layout>
        <c:manualLayout>
          <c:layoutTarget val="inner"/>
          <c:xMode val="edge"/>
          <c:yMode val="edge"/>
          <c:x val="0.39394022663908501"/>
          <c:y val="0.60533490972630799"/>
          <c:w val="0.261905315512791"/>
          <c:h val="0.32266750694663299"/>
        </c:manualLayout>
      </c:layout>
      <c:pieChart>
        <c:varyColors val="1"/>
        <c:ser>
          <c:idx val="0"/>
          <c:order val="0"/>
          <c:spPr>
            <a:gradFill rotWithShape="0">
              <a:gsLst>
                <a:gs pos="0">
                  <a:srgbClr val="9BC1FF"/>
                </a:gs>
                <a:gs pos="100000">
                  <a:srgbClr val="3F80CD"/>
                </a:gs>
              </a:gsLst>
              <a:lin ang="5400000"/>
            </a:gradFill>
            <a:ln w="25400">
              <a:noFill/>
            </a:ln>
            <a:effectLst>
              <a:outerShdw dist="35921" dir="2700000" algn="br">
                <a:srgbClr val="000000"/>
              </a:outerShdw>
            </a:effectLst>
          </c:spPr>
          <c:dPt>
            <c:idx val="0"/>
            <c:bubble3D val="0"/>
            <c:spPr>
              <a:solidFill>
                <a:srgbClr val="FFFF00"/>
              </a:solidFill>
              <a:ln w="25400">
                <a:noFill/>
              </a:ln>
              <a:effectLst>
                <a:outerShdw dist="35921" dir="2700000" algn="br">
                  <a:srgbClr val="000000"/>
                </a:outerShdw>
              </a:effectLst>
            </c:spPr>
            <c:extLst>
              <c:ext xmlns:c16="http://schemas.microsoft.com/office/drawing/2014/chart" uri="{C3380CC4-5D6E-409C-BE32-E72D297353CC}">
                <c16:uniqueId val="{00000001-0EFE-4045-BB17-8E415124F757}"/>
              </c:ext>
            </c:extLst>
          </c:dPt>
          <c:dPt>
            <c:idx val="1"/>
            <c:bubble3D val="0"/>
            <c:spPr>
              <a:gradFill rotWithShape="0">
                <a:gsLst>
                  <a:gs pos="0">
                    <a:srgbClr val="FAA1A0"/>
                  </a:gs>
                  <a:gs pos="100000">
                    <a:srgbClr val="B93734"/>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3-0EFE-4045-BB17-8E415124F757}"/>
              </c:ext>
            </c:extLst>
          </c:dPt>
          <c:dPt>
            <c:idx val="2"/>
            <c:bubble3D val="0"/>
            <c:spPr>
              <a:gradFill rotWithShape="0">
                <a:gsLst>
                  <a:gs pos="0">
                    <a:srgbClr val="D4F4A6"/>
                  </a:gs>
                  <a:gs pos="100000">
                    <a:srgbClr val="8DB241"/>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5-0EFE-4045-BB17-8E415124F757}"/>
              </c:ext>
            </c:extLst>
          </c:dPt>
          <c:dPt>
            <c:idx val="4"/>
            <c:bubble3D val="0"/>
            <c:spPr>
              <a:gradFill rotWithShape="0">
                <a:gsLst>
                  <a:gs pos="0">
                    <a:srgbClr val="C5B3E2"/>
                  </a:gs>
                  <a:gs pos="100000">
                    <a:srgbClr val="704F97"/>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7-0EFE-4045-BB17-8E415124F757}"/>
              </c:ext>
            </c:extLst>
          </c:dPt>
          <c:dPt>
            <c:idx val="5"/>
            <c:bubble3D val="0"/>
            <c:spPr>
              <a:gradFill rotWithShape="0">
                <a:gsLst>
                  <a:gs pos="0">
                    <a:srgbClr val="9DE2FF"/>
                  </a:gs>
                  <a:gs pos="100000">
                    <a:srgbClr val="31A1C0"/>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9-0EFE-4045-BB17-8E415124F757}"/>
              </c:ext>
            </c:extLst>
          </c:dPt>
          <c:dPt>
            <c:idx val="6"/>
            <c:bubble3D val="0"/>
            <c:spPr>
              <a:gradFill rotWithShape="0">
                <a:gsLst>
                  <a:gs pos="0">
                    <a:srgbClr val="FFB885"/>
                  </a:gs>
                  <a:gs pos="100000">
                    <a:srgbClr val="F28225"/>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B-0EFE-4045-BB17-8E415124F757}"/>
              </c:ext>
            </c:extLst>
          </c:dPt>
          <c:dPt>
            <c:idx val="7"/>
            <c:bubble3D val="0"/>
            <c:spPr>
              <a:gradFill rotWithShape="0">
                <a:gsLst>
                  <a:gs pos="0">
                    <a:srgbClr val="B6D1FF"/>
                  </a:gs>
                  <a:gs pos="100000">
                    <a:srgbClr val="8AA7D8"/>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D-0EFE-4045-BB17-8E415124F757}"/>
              </c:ext>
            </c:extLst>
          </c:dPt>
          <c:dPt>
            <c:idx val="8"/>
            <c:bubble3D val="0"/>
            <c:spPr>
              <a:gradFill rotWithShape="0">
                <a:gsLst>
                  <a:gs pos="0">
                    <a:srgbClr val="FFB6B4"/>
                  </a:gs>
                  <a:gs pos="100000">
                    <a:srgbClr val="DA8A89"/>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F-0EFE-4045-BB17-8E415124F757}"/>
              </c:ext>
            </c:extLst>
          </c:dPt>
          <c:dPt>
            <c:idx val="11"/>
            <c:bubble3D val="0"/>
            <c:spPr>
              <a:solidFill>
                <a:schemeClr val="tx1"/>
              </a:solidFill>
              <a:ln w="25400">
                <a:noFill/>
              </a:ln>
              <a:effectLst>
                <a:outerShdw dist="35921" dir="2700000" algn="br">
                  <a:srgbClr val="000000"/>
                </a:outerShdw>
              </a:effectLst>
            </c:spPr>
            <c:extLst>
              <c:ext xmlns:c16="http://schemas.microsoft.com/office/drawing/2014/chart" uri="{C3380CC4-5D6E-409C-BE32-E72D297353CC}">
                <c16:uniqueId val="{00000011-0EFE-4045-BB17-8E415124F757}"/>
              </c:ext>
            </c:extLst>
          </c:dPt>
          <c:dLbls>
            <c:dLbl>
              <c:idx val="0"/>
              <c:layout>
                <c:manualLayout>
                  <c:x val="0.11559890649528527"/>
                  <c:y val="-0.2396645559983469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0EFE-4045-BB17-8E415124F757}"/>
                </c:ext>
              </c:extLst>
            </c:dLbl>
            <c:dLbl>
              <c:idx val="1"/>
              <c:layout>
                <c:manualLayout>
                  <c:x val="0.19915966472787899"/>
                  <c:y val="-0.1956162081864480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EFE-4045-BB17-8E415124F757}"/>
                </c:ext>
              </c:extLst>
            </c:dLbl>
            <c:dLbl>
              <c:idx val="2"/>
              <c:layout>
                <c:manualLayout>
                  <c:x val="0.155576145786232"/>
                  <c:y val="-0.10671655966507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EFE-4045-BB17-8E415124F757}"/>
                </c:ext>
              </c:extLst>
            </c:dLbl>
            <c:dLbl>
              <c:idx val="4"/>
              <c:layout>
                <c:manualLayout>
                  <c:x val="5.7709555337550199E-2"/>
                  <c:y val="-2.073558897123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0EFE-4045-BB17-8E415124F757}"/>
                </c:ext>
              </c:extLst>
            </c:dLbl>
            <c:dLbl>
              <c:idx val="5"/>
              <c:layout>
                <c:manualLayout>
                  <c:x val="0.112798771051994"/>
                  <c:y val="7.0636326752928705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0EFE-4045-BB17-8E415124F757}"/>
                </c:ext>
              </c:extLst>
            </c:dLbl>
            <c:dLbl>
              <c:idx val="6"/>
              <c:layout>
                <c:manualLayout>
                  <c:x val="6.1293202736797371E-2"/>
                  <c:y val="0.18458087221771591"/>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0EFE-4045-BB17-8E415124F757}"/>
                </c:ext>
              </c:extLst>
            </c:dLbl>
            <c:dLbl>
              <c:idx val="7"/>
              <c:layout>
                <c:manualLayout>
                  <c:x val="-6.7509755264992713E-2"/>
                  <c:y val="-6.7146801988493085E-2"/>
                </c:manualLayout>
              </c:layout>
              <c:showLegendKey val="0"/>
              <c:showVal val="0"/>
              <c:showCatName val="1"/>
              <c:showSerName val="0"/>
              <c:showPercent val="1"/>
              <c:showBubbleSize val="0"/>
              <c:extLst>
                <c:ext xmlns:c15="http://schemas.microsoft.com/office/drawing/2012/chart" uri="{CE6537A1-D6FC-4f65-9D91-7224C49458BB}">
                  <c15:layout>
                    <c:manualLayout>
                      <c:w val="0.23305279237918516"/>
                      <c:h val="0.17086876745201177"/>
                    </c:manualLayout>
                  </c15:layout>
                </c:ext>
                <c:ext xmlns:c16="http://schemas.microsoft.com/office/drawing/2014/chart" uri="{C3380CC4-5D6E-409C-BE32-E72D297353CC}">
                  <c16:uniqueId val="{0000000D-0EFE-4045-BB17-8E415124F757}"/>
                </c:ext>
              </c:extLst>
            </c:dLbl>
            <c:dLbl>
              <c:idx val="8"/>
              <c:layout>
                <c:manualLayout>
                  <c:x val="-0.26312021793629342"/>
                  <c:y val="2.7328335630650957E-2"/>
                </c:manualLayout>
              </c:layout>
              <c:showLegendKey val="0"/>
              <c:showVal val="0"/>
              <c:showCatName val="1"/>
              <c:showSerName val="0"/>
              <c:showPercent val="1"/>
              <c:showBubbleSize val="0"/>
              <c:extLst>
                <c:ext xmlns:c15="http://schemas.microsoft.com/office/drawing/2012/chart" uri="{CE6537A1-D6FC-4f65-9D91-7224C49458BB}">
                  <c15:layout>
                    <c:manualLayout>
                      <c:w val="0.12285433525692531"/>
                      <c:h val="0.12971178200528466"/>
                    </c:manualLayout>
                  </c15:layout>
                </c:ext>
                <c:ext xmlns:c16="http://schemas.microsoft.com/office/drawing/2014/chart" uri="{C3380CC4-5D6E-409C-BE32-E72D297353CC}">
                  <c16:uniqueId val="{0000000F-0EFE-4045-BB17-8E415124F757}"/>
                </c:ext>
              </c:extLst>
            </c:dLbl>
            <c:dLbl>
              <c:idx val="10"/>
              <c:layout>
                <c:manualLayout>
                  <c:x val="-0.27186017276453611"/>
                  <c:y val="-0.21251132071716125"/>
                </c:manualLayout>
              </c:layout>
              <c:showLegendKey val="0"/>
              <c:showVal val="0"/>
              <c:showCatName val="1"/>
              <c:showSerName val="0"/>
              <c:showPercent val="1"/>
              <c:showBubbleSize val="0"/>
              <c:extLst>
                <c:ext xmlns:c15="http://schemas.microsoft.com/office/drawing/2012/chart" uri="{CE6537A1-D6FC-4f65-9D91-7224C49458BB}">
                  <c15:layout>
                    <c:manualLayout>
                      <c:w val="0.15838588863001832"/>
                      <c:h val="0.1279695111938256"/>
                    </c:manualLayout>
                  </c15:layout>
                </c:ext>
                <c:ext xmlns:c16="http://schemas.microsoft.com/office/drawing/2014/chart" uri="{C3380CC4-5D6E-409C-BE32-E72D297353CC}">
                  <c16:uniqueId val="{00000012-0EFE-4045-BB17-8E415124F757}"/>
                </c:ext>
              </c:extLst>
            </c:dLbl>
            <c:dLbl>
              <c:idx val="11"/>
              <c:layout>
                <c:manualLayout>
                  <c:x val="-6.7038561933824903E-2"/>
                  <c:y val="-0.2259727830255100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1-0EFE-4045-BB17-8E415124F757}"/>
                </c:ext>
              </c:extLst>
            </c:dLbl>
            <c:dLbl>
              <c:idx val="12"/>
              <c:layout>
                <c:manualLayout>
                  <c:x val="6.2827814168226387E-2"/>
                  <c:y val="-0.14958345687859975"/>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3-0EFE-4045-BB17-8E415124F757}"/>
                </c:ext>
              </c:extLst>
            </c:dLbl>
            <c:numFmt formatCode="0.0%" sourceLinked="0"/>
            <c:spPr>
              <a:noFill/>
              <a:ln w="25400">
                <a:noFill/>
              </a:ln>
            </c:spPr>
            <c:txPr>
              <a:bodyPr/>
              <a:lstStyle/>
              <a:p>
                <a:pPr>
                  <a:defRPr sz="1100" b="0" i="0" u="none" strike="noStrike" baseline="0">
                    <a:solidFill>
                      <a:srgbClr val="000000"/>
                    </a:solidFill>
                    <a:latin typeface="Calibri"/>
                    <a:ea typeface="Calibri"/>
                    <a:cs typeface="Calibri"/>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Archive!$A$6:$A$18</c:f>
              <c:strCache>
                <c:ptCount val="13"/>
                <c:pt idx="0">
                  <c:v>ASDC</c:v>
                </c:pt>
                <c:pt idx="1">
                  <c:v>ASF DAAC</c:v>
                </c:pt>
                <c:pt idx="2">
                  <c:v>CDDIS</c:v>
                </c:pt>
                <c:pt idx="3">
                  <c:v>CSDA</c:v>
                </c:pt>
                <c:pt idx="4">
                  <c:v>GESDISC</c:v>
                </c:pt>
                <c:pt idx="5">
                  <c:v>GHRC DAAC</c:v>
                </c:pt>
                <c:pt idx="6">
                  <c:v>LAADS DAAC</c:v>
                </c:pt>
                <c:pt idx="7">
                  <c:v>LP DAAC</c:v>
                </c:pt>
                <c:pt idx="8">
                  <c:v>NSIDC DAAC</c:v>
                </c:pt>
                <c:pt idx="9">
                  <c:v>OB.DAAC</c:v>
                </c:pt>
                <c:pt idx="10">
                  <c:v>ORNL DAAC</c:v>
                </c:pt>
                <c:pt idx="11">
                  <c:v>PO.DAAC</c:v>
                </c:pt>
                <c:pt idx="12">
                  <c:v>SEDAC</c:v>
                </c:pt>
              </c:strCache>
            </c:strRef>
          </c:cat>
          <c:val>
            <c:numRef>
              <c:f>Archive!$C$6:$C$18</c:f>
              <c:numCache>
                <c:formatCode>#,##0.00</c:formatCode>
                <c:ptCount val="13"/>
                <c:pt idx="0">
                  <c:v>74.473219</c:v>
                </c:pt>
                <c:pt idx="1">
                  <c:v>20.218326000000001</c:v>
                </c:pt>
                <c:pt idx="2">
                  <c:v>55.177796000000001</c:v>
                </c:pt>
                <c:pt idx="3">
                  <c:v>9.0500000000000008E-3</c:v>
                </c:pt>
                <c:pt idx="4">
                  <c:v>276.311936</c:v>
                </c:pt>
                <c:pt idx="5">
                  <c:v>6.0982019999999997</c:v>
                </c:pt>
                <c:pt idx="6">
                  <c:v>736.60021400000005</c:v>
                </c:pt>
                <c:pt idx="7">
                  <c:v>158.328746</c:v>
                </c:pt>
                <c:pt idx="8">
                  <c:v>56.656885000000003</c:v>
                </c:pt>
                <c:pt idx="9">
                  <c:v>6.5129840000000003</c:v>
                </c:pt>
                <c:pt idx="10">
                  <c:v>0.94807200000000003</c:v>
                </c:pt>
                <c:pt idx="11">
                  <c:v>39.459726000000003</c:v>
                </c:pt>
                <c:pt idx="12">
                  <c:v>0</c:v>
                </c:pt>
              </c:numCache>
            </c:numRef>
          </c:val>
          <c:extLst>
            <c:ext xmlns:c16="http://schemas.microsoft.com/office/drawing/2014/chart" uri="{C3380CC4-5D6E-409C-BE32-E72D297353CC}">
              <c16:uniqueId val="{00000014-0EFE-4045-BB17-8E415124F757}"/>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3175">
      <a:solidFill>
        <a:schemeClr val="tx1"/>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1" l="0.75000000000001499" r="0.75000000000001499"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1"/>
    <c:plotArea>
      <c:layout>
        <c:manualLayout>
          <c:layoutTarget val="inner"/>
          <c:xMode val="edge"/>
          <c:yMode val="edge"/>
          <c:x val="0.38978596949023198"/>
          <c:y val="0.63022508038587199"/>
          <c:w val="0.20161343249494601"/>
          <c:h val="0.241157556270096"/>
        </c:manualLayout>
      </c:layout>
      <c:pieChart>
        <c:varyColors val="1"/>
        <c:ser>
          <c:idx val="0"/>
          <c:order val="0"/>
          <c:spPr>
            <a:gradFill rotWithShape="0">
              <a:gsLst>
                <a:gs pos="0">
                  <a:srgbClr val="9BC1FF"/>
                </a:gs>
                <a:gs pos="100000">
                  <a:srgbClr val="3F80CD"/>
                </a:gs>
              </a:gsLst>
              <a:lin ang="5400000"/>
            </a:gradFill>
            <a:ln w="25400">
              <a:noFill/>
            </a:ln>
            <a:effectLst>
              <a:outerShdw dist="35921" dir="2700000" algn="br">
                <a:srgbClr val="000000"/>
              </a:outerShdw>
            </a:effectLst>
          </c:spPr>
          <c:dPt>
            <c:idx val="0"/>
            <c:bubble3D val="0"/>
            <c:spPr>
              <a:solidFill>
                <a:srgbClr val="FFFF00"/>
              </a:solidFill>
              <a:ln w="25400">
                <a:noFill/>
              </a:ln>
              <a:effectLst>
                <a:outerShdw dist="35921" dir="2700000" algn="br">
                  <a:srgbClr val="000000"/>
                </a:outerShdw>
              </a:effectLst>
            </c:spPr>
            <c:extLst>
              <c:ext xmlns:c16="http://schemas.microsoft.com/office/drawing/2014/chart" uri="{C3380CC4-5D6E-409C-BE32-E72D297353CC}">
                <c16:uniqueId val="{00000001-74FC-2349-9933-717B7A0AF67E}"/>
              </c:ext>
            </c:extLst>
          </c:dPt>
          <c:dPt>
            <c:idx val="1"/>
            <c:bubble3D val="0"/>
            <c:spPr>
              <a:gradFill rotWithShape="0">
                <a:gsLst>
                  <a:gs pos="0">
                    <a:srgbClr val="FAA1A0"/>
                  </a:gs>
                  <a:gs pos="100000">
                    <a:srgbClr val="B93734"/>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3-74FC-2349-9933-717B7A0AF67E}"/>
              </c:ext>
            </c:extLst>
          </c:dPt>
          <c:dPt>
            <c:idx val="2"/>
            <c:bubble3D val="0"/>
            <c:spPr>
              <a:gradFill rotWithShape="0">
                <a:gsLst>
                  <a:gs pos="0">
                    <a:srgbClr val="D4F4A6"/>
                  </a:gs>
                  <a:gs pos="100000">
                    <a:srgbClr val="8DB241"/>
                  </a:gs>
                </a:gsLst>
                <a:lin ang="5400000"/>
              </a:gradFill>
              <a:ln w="25400">
                <a:noFill/>
              </a:ln>
            </c:spPr>
            <c:extLst>
              <c:ext xmlns:c16="http://schemas.microsoft.com/office/drawing/2014/chart" uri="{C3380CC4-5D6E-409C-BE32-E72D297353CC}">
                <c16:uniqueId val="{00000005-74FC-2349-9933-717B7A0AF67E}"/>
              </c:ext>
            </c:extLst>
          </c:dPt>
          <c:dPt>
            <c:idx val="4"/>
            <c:bubble3D val="0"/>
            <c:spPr>
              <a:gradFill rotWithShape="0">
                <a:gsLst>
                  <a:gs pos="0">
                    <a:srgbClr val="C5B3E2"/>
                  </a:gs>
                  <a:gs pos="100000">
                    <a:srgbClr val="704F97"/>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7-74FC-2349-9933-717B7A0AF67E}"/>
              </c:ext>
            </c:extLst>
          </c:dPt>
          <c:dPt>
            <c:idx val="5"/>
            <c:bubble3D val="0"/>
            <c:spPr>
              <a:gradFill rotWithShape="0">
                <a:gsLst>
                  <a:gs pos="0">
                    <a:srgbClr val="9DE2FF"/>
                  </a:gs>
                  <a:gs pos="100000">
                    <a:srgbClr val="31A1C0"/>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9-74FC-2349-9933-717B7A0AF67E}"/>
              </c:ext>
            </c:extLst>
          </c:dPt>
          <c:dPt>
            <c:idx val="6"/>
            <c:bubble3D val="0"/>
            <c:spPr>
              <a:gradFill rotWithShape="0">
                <a:gsLst>
                  <a:gs pos="0">
                    <a:srgbClr val="FFB885"/>
                  </a:gs>
                  <a:gs pos="100000">
                    <a:srgbClr val="F28225"/>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B-74FC-2349-9933-717B7A0AF67E}"/>
              </c:ext>
            </c:extLst>
          </c:dPt>
          <c:dPt>
            <c:idx val="7"/>
            <c:bubble3D val="0"/>
            <c:spPr>
              <a:gradFill rotWithShape="0">
                <a:gsLst>
                  <a:gs pos="0">
                    <a:srgbClr val="B6D1FF"/>
                  </a:gs>
                  <a:gs pos="100000">
                    <a:srgbClr val="8AA7D8"/>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D-74FC-2349-9933-717B7A0AF67E}"/>
              </c:ext>
            </c:extLst>
          </c:dPt>
          <c:dPt>
            <c:idx val="8"/>
            <c:bubble3D val="0"/>
            <c:spPr>
              <a:gradFill rotWithShape="0">
                <a:gsLst>
                  <a:gs pos="0">
                    <a:srgbClr val="FFB6B4"/>
                  </a:gs>
                  <a:gs pos="100000">
                    <a:srgbClr val="DA8A89"/>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F-74FC-2349-9933-717B7A0AF67E}"/>
              </c:ext>
            </c:extLst>
          </c:dPt>
          <c:dPt>
            <c:idx val="11"/>
            <c:bubble3D val="0"/>
            <c:spPr>
              <a:solidFill>
                <a:schemeClr val="tx1"/>
              </a:solidFill>
              <a:ln w="25400">
                <a:noFill/>
              </a:ln>
              <a:effectLst>
                <a:outerShdw dist="35921" dir="2700000" algn="br">
                  <a:srgbClr val="000000"/>
                </a:outerShdw>
              </a:effectLst>
            </c:spPr>
            <c:extLst>
              <c:ext xmlns:c16="http://schemas.microsoft.com/office/drawing/2014/chart" uri="{C3380CC4-5D6E-409C-BE32-E72D297353CC}">
                <c16:uniqueId val="{00000011-74FC-2349-9933-717B7A0AF67E}"/>
              </c:ext>
            </c:extLst>
          </c:dPt>
          <c:dLbls>
            <c:dLbl>
              <c:idx val="0"/>
              <c:layout>
                <c:manualLayout>
                  <c:x val="7.1427906265778399E-2"/>
                  <c:y val="3.606093304382940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4FC-2349-9933-717B7A0AF67E}"/>
                </c:ext>
              </c:extLst>
            </c:dLbl>
            <c:dLbl>
              <c:idx val="1"/>
              <c:layout>
                <c:manualLayout>
                  <c:x val="8.2835675295818201E-2"/>
                  <c:y val="-4.263743308736039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4FC-2349-9933-717B7A0AF67E}"/>
                </c:ext>
              </c:extLst>
            </c:dLbl>
            <c:dLbl>
              <c:idx val="4"/>
              <c:layout>
                <c:manualLayout>
                  <c:x val="3.7197670975259799E-2"/>
                  <c:y val="5.456304415921509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74FC-2349-9933-717B7A0AF67E}"/>
                </c:ext>
              </c:extLst>
            </c:dLbl>
            <c:dLbl>
              <c:idx val="5"/>
              <c:layout>
                <c:manualLayout>
                  <c:x val="-6.0471413426248198E-2"/>
                  <c:y val="1.911380163071060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74FC-2349-9933-717B7A0AF67E}"/>
                </c:ext>
              </c:extLst>
            </c:dLbl>
            <c:dLbl>
              <c:idx val="6"/>
              <c:layout>
                <c:manualLayout>
                  <c:x val="-0.15679493157633401"/>
                  <c:y val="-9.4610976706885602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74FC-2349-9933-717B7A0AF67E}"/>
                </c:ext>
              </c:extLst>
            </c:dLbl>
            <c:dLbl>
              <c:idx val="7"/>
              <c:layout>
                <c:manualLayout>
                  <c:x val="-0.12993036913647599"/>
                  <c:y val="-2.391112787866159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74FC-2349-9933-717B7A0AF67E}"/>
                </c:ext>
              </c:extLst>
            </c:dLbl>
            <c:dLbl>
              <c:idx val="8"/>
              <c:layout>
                <c:manualLayout>
                  <c:x val="-0.12550924982277201"/>
                  <c:y val="-5.064755763938669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F-74FC-2349-9933-717B7A0AF67E}"/>
                </c:ext>
              </c:extLst>
            </c:dLbl>
            <c:dLbl>
              <c:idx val="10"/>
              <c:layout>
                <c:manualLayout>
                  <c:x val="-7.5195104969488544E-2"/>
                  <c:y val="-0.15661599001014026"/>
                </c:manualLayout>
              </c:layout>
              <c:showLegendKey val="0"/>
              <c:showVal val="0"/>
              <c:showCatName val="1"/>
              <c:showSerName val="0"/>
              <c:showPercent val="1"/>
              <c:showBubbleSize val="0"/>
              <c:extLst>
                <c:ext xmlns:c15="http://schemas.microsoft.com/office/drawing/2012/chart" uri="{CE6537A1-D6FC-4f65-9D91-7224C49458BB}">
                  <c15:layout>
                    <c:manualLayout>
                      <c:w val="0.1345537184838034"/>
                      <c:h val="0.16707099193855479"/>
                    </c:manualLayout>
                  </c15:layout>
                </c:ext>
                <c:ext xmlns:c16="http://schemas.microsoft.com/office/drawing/2014/chart" uri="{C3380CC4-5D6E-409C-BE32-E72D297353CC}">
                  <c16:uniqueId val="{00000012-74FC-2349-9933-717B7A0AF67E}"/>
                </c:ext>
              </c:extLst>
            </c:dLbl>
            <c:dLbl>
              <c:idx val="11"/>
              <c:layout>
                <c:manualLayout>
                  <c:x val="0.12423913183398107"/>
                  <c:y val="-0.22315301587534439"/>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1-74FC-2349-9933-717B7A0AF67E}"/>
                </c:ext>
              </c:extLst>
            </c:dLbl>
            <c:spPr>
              <a:noFill/>
              <a:ln w="25400">
                <a:noFill/>
              </a:ln>
            </c:spPr>
            <c:txPr>
              <a:bodyPr/>
              <a:lstStyle/>
              <a:p>
                <a:pPr>
                  <a:defRPr sz="1000" b="0" i="0" u="none" strike="noStrike" baseline="0">
                    <a:solidFill>
                      <a:srgbClr val="000000"/>
                    </a:solidFill>
                    <a:latin typeface="Calibri"/>
                    <a:ea typeface="Calibri"/>
                    <a:cs typeface="Calibri"/>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'Total Archive Size'!$A$5:$A$17</c:f>
              <c:strCache>
                <c:ptCount val="13"/>
                <c:pt idx="0">
                  <c:v>ASDC</c:v>
                </c:pt>
                <c:pt idx="1">
                  <c:v>ASF DAAC</c:v>
                </c:pt>
                <c:pt idx="2">
                  <c:v>CDDIS</c:v>
                </c:pt>
                <c:pt idx="3">
                  <c:v>CSDA</c:v>
                </c:pt>
                <c:pt idx="4">
                  <c:v>GESDISC</c:v>
                </c:pt>
                <c:pt idx="5">
                  <c:v>GHRC DAAC</c:v>
                </c:pt>
                <c:pt idx="6">
                  <c:v>LAADS DAAC</c:v>
                </c:pt>
                <c:pt idx="7">
                  <c:v>LPDAAC</c:v>
                </c:pt>
                <c:pt idx="8">
                  <c:v>NSIDC DAAC</c:v>
                </c:pt>
                <c:pt idx="9">
                  <c:v>OB.DAAC</c:v>
                </c:pt>
                <c:pt idx="10">
                  <c:v>ORNL DAAC</c:v>
                </c:pt>
                <c:pt idx="11">
                  <c:v>PO.DAAC</c:v>
                </c:pt>
                <c:pt idx="12">
                  <c:v>SEDAC</c:v>
                </c:pt>
              </c:strCache>
            </c:strRef>
          </c:cat>
          <c:val>
            <c:numRef>
              <c:f>'Total Archive Size'!$B$5:$B$17</c:f>
              <c:numCache>
                <c:formatCode>#,##0.00</c:formatCode>
                <c:ptCount val="13"/>
                <c:pt idx="0">
                  <c:v>14936.860166015626</c:v>
                </c:pt>
                <c:pt idx="1">
                  <c:v>59784.812978515627</c:v>
                </c:pt>
                <c:pt idx="2">
                  <c:v>176.12210937500001</c:v>
                </c:pt>
                <c:pt idx="3">
                  <c:v>14612.256289062499</c:v>
                </c:pt>
                <c:pt idx="4">
                  <c:v>14966.434775390626</c:v>
                </c:pt>
                <c:pt idx="5">
                  <c:v>511.4546484375</c:v>
                </c:pt>
                <c:pt idx="6">
                  <c:v>46750.812753906248</c:v>
                </c:pt>
                <c:pt idx="7">
                  <c:v>29448.589980468751</c:v>
                </c:pt>
                <c:pt idx="8">
                  <c:v>9637.2880468749991</c:v>
                </c:pt>
                <c:pt idx="9">
                  <c:v>9660.7978125000009</c:v>
                </c:pt>
                <c:pt idx="10">
                  <c:v>1039.020234375</c:v>
                </c:pt>
                <c:pt idx="11">
                  <c:v>29609.427626953126</c:v>
                </c:pt>
                <c:pt idx="12">
                  <c:v>15.893154296875</c:v>
                </c:pt>
              </c:numCache>
            </c:numRef>
          </c:val>
          <c:extLst>
            <c:ext xmlns:c16="http://schemas.microsoft.com/office/drawing/2014/chart" uri="{C3380CC4-5D6E-409C-BE32-E72D297353CC}">
              <c16:uniqueId val="{00000013-74FC-2349-9933-717B7A0AF67E}"/>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3175">
      <a:solidFill>
        <a:schemeClr val="tx1"/>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1" l="0.75000000000001499" r="0.75000000000001499" t="1" header="0.5" footer="0.5"/>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1"/>
    <c:plotArea>
      <c:layout>
        <c:manualLayout>
          <c:layoutTarget val="inner"/>
          <c:xMode val="edge"/>
          <c:yMode val="edge"/>
          <c:x val="0.38978596949023198"/>
          <c:y val="0.63022508038587199"/>
          <c:w val="0.20161343249494601"/>
          <c:h val="0.241157556270096"/>
        </c:manualLayout>
      </c:layout>
      <c:pieChart>
        <c:varyColors val="1"/>
        <c:ser>
          <c:idx val="0"/>
          <c:order val="0"/>
          <c:spPr>
            <a:gradFill rotWithShape="0">
              <a:gsLst>
                <a:gs pos="0">
                  <a:srgbClr val="9BC1FF"/>
                </a:gs>
                <a:gs pos="100000">
                  <a:srgbClr val="3F80CD"/>
                </a:gs>
              </a:gsLst>
              <a:lin ang="5400000"/>
            </a:gradFill>
            <a:ln w="25400">
              <a:noFill/>
            </a:ln>
            <a:effectLst>
              <a:outerShdw dist="35921" dir="2700000" algn="br">
                <a:srgbClr val="000000"/>
              </a:outerShdw>
            </a:effectLst>
          </c:spPr>
          <c:dPt>
            <c:idx val="0"/>
            <c:bubble3D val="0"/>
            <c:spPr>
              <a:solidFill>
                <a:srgbClr val="FFFF00"/>
              </a:solidFill>
              <a:ln w="25400">
                <a:noFill/>
              </a:ln>
              <a:effectLst>
                <a:outerShdw dist="35921" dir="2700000" algn="br">
                  <a:srgbClr val="000000"/>
                </a:outerShdw>
              </a:effectLst>
            </c:spPr>
            <c:extLst>
              <c:ext xmlns:c16="http://schemas.microsoft.com/office/drawing/2014/chart" uri="{C3380CC4-5D6E-409C-BE32-E72D297353CC}">
                <c16:uniqueId val="{00000001-9F28-B44B-B22C-48F1BAF27E5F}"/>
              </c:ext>
            </c:extLst>
          </c:dPt>
          <c:dPt>
            <c:idx val="1"/>
            <c:bubble3D val="0"/>
            <c:spPr>
              <a:gradFill rotWithShape="0">
                <a:gsLst>
                  <a:gs pos="0">
                    <a:srgbClr val="FAA1A0"/>
                  </a:gs>
                  <a:gs pos="100000">
                    <a:srgbClr val="B93734"/>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3-9F28-B44B-B22C-48F1BAF27E5F}"/>
              </c:ext>
            </c:extLst>
          </c:dPt>
          <c:dPt>
            <c:idx val="2"/>
            <c:bubble3D val="0"/>
            <c:spPr>
              <a:gradFill rotWithShape="0">
                <a:gsLst>
                  <a:gs pos="0">
                    <a:srgbClr val="D4F4A6"/>
                  </a:gs>
                  <a:gs pos="100000">
                    <a:srgbClr val="8DB241"/>
                  </a:gs>
                </a:gsLst>
                <a:lin ang="5400000"/>
              </a:gradFill>
              <a:ln w="25400">
                <a:noFill/>
              </a:ln>
            </c:spPr>
            <c:extLst>
              <c:ext xmlns:c16="http://schemas.microsoft.com/office/drawing/2014/chart" uri="{C3380CC4-5D6E-409C-BE32-E72D297353CC}">
                <c16:uniqueId val="{00000005-9F28-B44B-B22C-48F1BAF27E5F}"/>
              </c:ext>
            </c:extLst>
          </c:dPt>
          <c:dPt>
            <c:idx val="4"/>
            <c:bubble3D val="0"/>
            <c:spPr>
              <a:gradFill rotWithShape="0">
                <a:gsLst>
                  <a:gs pos="0">
                    <a:srgbClr val="C5B3E2"/>
                  </a:gs>
                  <a:gs pos="100000">
                    <a:srgbClr val="704F97"/>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7-9F28-B44B-B22C-48F1BAF27E5F}"/>
              </c:ext>
            </c:extLst>
          </c:dPt>
          <c:dPt>
            <c:idx val="5"/>
            <c:bubble3D val="0"/>
            <c:spPr>
              <a:gradFill rotWithShape="0">
                <a:gsLst>
                  <a:gs pos="0">
                    <a:srgbClr val="9DE2FF"/>
                  </a:gs>
                  <a:gs pos="100000">
                    <a:srgbClr val="31A1C0"/>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9-9F28-B44B-B22C-48F1BAF27E5F}"/>
              </c:ext>
            </c:extLst>
          </c:dPt>
          <c:dPt>
            <c:idx val="6"/>
            <c:bubble3D val="0"/>
            <c:spPr>
              <a:gradFill rotWithShape="0">
                <a:gsLst>
                  <a:gs pos="0">
                    <a:srgbClr val="FFB885"/>
                  </a:gs>
                  <a:gs pos="100000">
                    <a:srgbClr val="F28225"/>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B-9F28-B44B-B22C-48F1BAF27E5F}"/>
              </c:ext>
            </c:extLst>
          </c:dPt>
          <c:dPt>
            <c:idx val="7"/>
            <c:bubble3D val="0"/>
            <c:spPr>
              <a:gradFill rotWithShape="0">
                <a:gsLst>
                  <a:gs pos="0">
                    <a:srgbClr val="B6D1FF"/>
                  </a:gs>
                  <a:gs pos="100000">
                    <a:srgbClr val="8AA7D8"/>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D-9F28-B44B-B22C-48F1BAF27E5F}"/>
              </c:ext>
            </c:extLst>
          </c:dPt>
          <c:dPt>
            <c:idx val="8"/>
            <c:bubble3D val="0"/>
            <c:spPr>
              <a:solidFill>
                <a:schemeClr val="tx1"/>
              </a:solidFill>
              <a:ln w="25400">
                <a:noFill/>
              </a:ln>
              <a:effectLst>
                <a:outerShdw dist="35921" dir="2700000" algn="br">
                  <a:srgbClr val="000000"/>
                </a:outerShdw>
              </a:effectLst>
            </c:spPr>
            <c:extLst>
              <c:ext xmlns:c16="http://schemas.microsoft.com/office/drawing/2014/chart" uri="{C3380CC4-5D6E-409C-BE32-E72D297353CC}">
                <c16:uniqueId val="{0000000F-9F28-B44B-B22C-48F1BAF27E5F}"/>
              </c:ext>
            </c:extLst>
          </c:dPt>
          <c:dLbls>
            <c:dLbl>
              <c:idx val="0"/>
              <c:layout>
                <c:manualLayout>
                  <c:x val="0.146184348002556"/>
                  <c:y val="-0.12768508099622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9F28-B44B-B22C-48F1BAF27E5F}"/>
                </c:ext>
              </c:extLst>
            </c:dLbl>
            <c:dLbl>
              <c:idx val="1"/>
              <c:layout>
                <c:manualLayout>
                  <c:x val="3.9927141228646899E-2"/>
                  <c:y val="-8.8138529357015601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9F28-B44B-B22C-48F1BAF27E5F}"/>
                </c:ext>
              </c:extLst>
            </c:dLbl>
            <c:dLbl>
              <c:idx val="4"/>
              <c:layout>
                <c:manualLayout>
                  <c:x val="5.7297575579537303E-2"/>
                  <c:y val="2.297659767876759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9F28-B44B-B22C-48F1BAF27E5F}"/>
                </c:ext>
              </c:extLst>
            </c:dLbl>
            <c:dLbl>
              <c:idx val="5"/>
              <c:layout>
                <c:manualLayout>
                  <c:x val="1.9171858865801299E-2"/>
                  <c:y val="4.100317131248369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9F28-B44B-B22C-48F1BAF27E5F}"/>
                </c:ext>
              </c:extLst>
            </c:dLbl>
            <c:dLbl>
              <c:idx val="6"/>
              <c:layout>
                <c:manualLayout>
                  <c:x val="6.2486488343315674E-2"/>
                  <c:y val="0.12318927715054717"/>
                </c:manualLayout>
              </c:layout>
              <c:showLegendKey val="0"/>
              <c:showVal val="0"/>
              <c:showCatName val="1"/>
              <c:showSerName val="0"/>
              <c:showPercent val="1"/>
              <c:showBubbleSize val="0"/>
              <c:extLst>
                <c:ext xmlns:c15="http://schemas.microsoft.com/office/drawing/2012/chart" uri="{CE6537A1-D6FC-4f65-9D91-7224C49458BB}">
                  <c15:layout>
                    <c:manualLayout>
                      <c:w val="0.1623365624112198"/>
                      <c:h val="0.11799199595284333"/>
                    </c:manualLayout>
                  </c15:layout>
                </c:ext>
                <c:ext xmlns:c16="http://schemas.microsoft.com/office/drawing/2014/chart" uri="{C3380CC4-5D6E-409C-BE32-E72D297353CC}">
                  <c16:uniqueId val="{0000000B-9F28-B44B-B22C-48F1BAF27E5F}"/>
                </c:ext>
              </c:extLst>
            </c:dLbl>
            <c:dLbl>
              <c:idx val="7"/>
              <c:layout>
                <c:manualLayout>
                  <c:x val="-0.1047182092680774"/>
                  <c:y val="-2.278918394269527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9F28-B44B-B22C-48F1BAF27E5F}"/>
                </c:ext>
              </c:extLst>
            </c:dLbl>
            <c:dLbl>
              <c:idx val="10"/>
              <c:layout>
                <c:manualLayout>
                  <c:x val="-0.25796614506876203"/>
                  <c:y val="-0.39645100094257335"/>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0-9F28-B44B-B22C-48F1BAF27E5F}"/>
                </c:ext>
              </c:extLst>
            </c:dLbl>
            <c:dLbl>
              <c:idx val="11"/>
              <c:layout>
                <c:manualLayout>
                  <c:x val="2.5538847554889801E-2"/>
                  <c:y val="-0.1972744096963900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1-9F28-B44B-B22C-48F1BAF27E5F}"/>
                </c:ext>
              </c:extLst>
            </c:dLbl>
            <c:dLbl>
              <c:idx val="12"/>
              <c:layout>
                <c:manualLayout>
                  <c:x val="7.6793321671883297E-2"/>
                  <c:y val="-7.331848791693809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2-9F28-B44B-B22C-48F1BAF27E5F}"/>
                </c:ext>
              </c:extLst>
            </c:dLbl>
            <c:spPr>
              <a:noFill/>
              <a:ln w="25400">
                <a:noFill/>
              </a:ln>
            </c:spPr>
            <c:txPr>
              <a:bodyPr/>
              <a:lstStyle/>
              <a:p>
                <a:pPr>
                  <a:defRPr sz="1000" b="0" i="0" u="none" strike="noStrike" baseline="0">
                    <a:solidFill>
                      <a:srgbClr val="000000"/>
                    </a:solidFill>
                    <a:latin typeface="Calibri"/>
                    <a:ea typeface="Calibri"/>
                    <a:cs typeface="Calibri"/>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'Total Archive Size'!$A$5:$A$17</c:f>
              <c:strCache>
                <c:ptCount val="13"/>
                <c:pt idx="0">
                  <c:v>ASDC</c:v>
                </c:pt>
                <c:pt idx="1">
                  <c:v>ASF DAAC</c:v>
                </c:pt>
                <c:pt idx="2">
                  <c:v>CDDIS</c:v>
                </c:pt>
                <c:pt idx="3">
                  <c:v>CSDA</c:v>
                </c:pt>
                <c:pt idx="4">
                  <c:v>GESDISC</c:v>
                </c:pt>
                <c:pt idx="5">
                  <c:v>GHRC DAAC</c:v>
                </c:pt>
                <c:pt idx="6">
                  <c:v>LAADS DAAC</c:v>
                </c:pt>
                <c:pt idx="7">
                  <c:v>LPDAAC</c:v>
                </c:pt>
                <c:pt idx="8">
                  <c:v>NSIDC DAAC</c:v>
                </c:pt>
                <c:pt idx="9">
                  <c:v>OB.DAAC</c:v>
                </c:pt>
                <c:pt idx="10">
                  <c:v>ORNL DAAC</c:v>
                </c:pt>
                <c:pt idx="11">
                  <c:v>PO.DAAC</c:v>
                </c:pt>
                <c:pt idx="12">
                  <c:v>SEDAC</c:v>
                </c:pt>
              </c:strCache>
            </c:strRef>
          </c:cat>
          <c:val>
            <c:numRef>
              <c:f>'Total Archive Size'!$C$5:$C$17</c:f>
              <c:numCache>
                <c:formatCode>#,##0.00</c:formatCode>
                <c:ptCount val="13"/>
                <c:pt idx="0">
                  <c:v>370.384795</c:v>
                </c:pt>
                <c:pt idx="1">
                  <c:v>155.95418000000001</c:v>
                </c:pt>
                <c:pt idx="2">
                  <c:v>554.63565500000004</c:v>
                </c:pt>
                <c:pt idx="3">
                  <c:v>33.621834</c:v>
                </c:pt>
                <c:pt idx="4">
                  <c:v>563.53816800000004</c:v>
                </c:pt>
                <c:pt idx="5">
                  <c:v>37.122104999999998</c:v>
                </c:pt>
                <c:pt idx="6">
                  <c:v>2540.1814220000001</c:v>
                </c:pt>
                <c:pt idx="7">
                  <c:v>998.07210399999997</c:v>
                </c:pt>
                <c:pt idx="8">
                  <c:v>323.36988400000001</c:v>
                </c:pt>
                <c:pt idx="9">
                  <c:v>100.307014</c:v>
                </c:pt>
                <c:pt idx="10">
                  <c:v>8.1447129999999994</c:v>
                </c:pt>
                <c:pt idx="11">
                  <c:v>148.30091200000001</c:v>
                </c:pt>
                <c:pt idx="12">
                  <c:v>9.1600000000000004E-4</c:v>
                </c:pt>
              </c:numCache>
            </c:numRef>
          </c:val>
          <c:extLst>
            <c:ext xmlns:c16="http://schemas.microsoft.com/office/drawing/2014/chart" uri="{C3380CC4-5D6E-409C-BE32-E72D297353CC}">
              <c16:uniqueId val="{00000013-9F28-B44B-B22C-48F1BAF27E5F}"/>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3175">
      <a:solidFill>
        <a:schemeClr val="tx1"/>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1" l="0.75000000000001499" r="0.75000000000001499" t="1" header="0.5" footer="0.5"/>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000" b="0" i="0" u="none" strike="noStrike" baseline="0">
                <a:solidFill>
                  <a:srgbClr val="000000"/>
                </a:solidFill>
                <a:latin typeface="Calibri"/>
                <a:ea typeface="Calibri"/>
                <a:cs typeface="Calibri"/>
              </a:defRPr>
            </a:pPr>
            <a:r>
              <a:rPr lang="en-US" sz="2000" b="1" i="0" u="none" strike="noStrike" baseline="0">
                <a:solidFill>
                  <a:srgbClr val="000000"/>
                </a:solidFill>
                <a:latin typeface="Calibri"/>
              </a:rPr>
              <a:t>Volume Distributed</a:t>
            </a:r>
          </a:p>
          <a:p>
            <a:pPr>
              <a:defRPr sz="1000" b="0" i="0" u="none" strike="noStrike" baseline="0">
                <a:solidFill>
                  <a:srgbClr val="000000"/>
                </a:solidFill>
                <a:latin typeface="Calibri"/>
                <a:ea typeface="Calibri"/>
                <a:cs typeface="Calibri"/>
              </a:defRPr>
            </a:pPr>
            <a:r>
              <a:rPr lang="en-US" sz="2000" b="1" i="0" u="none" strike="noStrike" baseline="0">
                <a:solidFill>
                  <a:srgbClr val="000000"/>
                </a:solidFill>
                <a:latin typeface="Calibri"/>
              </a:rPr>
              <a:t>(511.02 PBs)</a:t>
            </a:r>
          </a:p>
        </c:rich>
      </c:tx>
      <c:layout>
        <c:manualLayout>
          <c:xMode val="edge"/>
          <c:yMode val="edge"/>
          <c:x val="0.25437180046371755"/>
          <c:y val="2.8695527431540694E-2"/>
        </c:manualLayout>
      </c:layout>
      <c:overlay val="0"/>
      <c:spPr>
        <a:solidFill>
          <a:sysClr val="window" lastClr="FFFFFF"/>
        </a:solidFill>
        <a:ln w="25400">
          <a:noFill/>
        </a:ln>
      </c:spPr>
    </c:title>
    <c:autoTitleDeleted val="0"/>
    <c:plotArea>
      <c:layout>
        <c:manualLayout>
          <c:layoutTarget val="inner"/>
          <c:xMode val="edge"/>
          <c:yMode val="edge"/>
          <c:x val="0.41708542713569191"/>
          <c:y val="0.65395894428154566"/>
          <c:w val="0.18844221105528569"/>
          <c:h val="0.21994134897361275"/>
        </c:manualLayout>
      </c:layout>
      <c:pieChart>
        <c:varyColors val="1"/>
        <c:ser>
          <c:idx val="1"/>
          <c:order val="0"/>
          <c:tx>
            <c:strRef>
              <c:f>Distribution!$A$21</c:f>
              <c:strCache>
                <c:ptCount val="1"/>
                <c:pt idx="0">
                  <c:v>Total Volume (TBs)</c:v>
                </c:pt>
              </c:strCache>
            </c:strRef>
          </c:tx>
          <c:dLbls>
            <c:dLbl>
              <c:idx val="1"/>
              <c:layout>
                <c:manualLayout>
                  <c:x val="4.4182292972174367E-2"/>
                  <c:y val="-3.791132621212203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013A-B44D-A8FA-A25A0BE53B84}"/>
                </c:ext>
              </c:extLst>
            </c:dLbl>
            <c:dLbl>
              <c:idx val="2"/>
              <c:layout>
                <c:manualLayout>
                  <c:x val="0.2675573841168688"/>
                  <c:y val="-2.946465943930086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013A-B44D-A8FA-A25A0BE53B84}"/>
                </c:ext>
              </c:extLst>
            </c:dLbl>
            <c:dLbl>
              <c:idx val="4"/>
              <c:layout>
                <c:manualLayout>
                  <c:x val="7.1823314328456787E-3"/>
                  <c:y val="1.197278615122315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13A-B44D-A8FA-A25A0BE53B84}"/>
                </c:ext>
              </c:extLst>
            </c:dLbl>
            <c:dLbl>
              <c:idx val="5"/>
              <c:layout>
                <c:manualLayout>
                  <c:x val="-0.15414665717085954"/>
                  <c:y val="2.582142682056617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13A-B44D-A8FA-A25A0BE53B84}"/>
                </c:ext>
              </c:extLst>
            </c:dLbl>
            <c:dLbl>
              <c:idx val="6"/>
              <c:layout>
                <c:manualLayout>
                  <c:x val="-6.1466386036389098E-2"/>
                  <c:y val="-6.5622565814917655E-2"/>
                </c:manualLayout>
              </c:layout>
              <c:spPr>
                <a:noFill/>
                <a:ln>
                  <a:noFill/>
                </a:ln>
                <a:effectLst/>
              </c:spPr>
              <c:txPr>
                <a:bodyPr wrap="square" lIns="38100" tIns="19050" rIns="38100" bIns="19050" anchor="ctr">
                  <a:noAutofit/>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2400000692221364"/>
                      <c:h val="0.16143799176708853"/>
                    </c:manualLayout>
                  </c15:layout>
                </c:ext>
                <c:ext xmlns:c16="http://schemas.microsoft.com/office/drawing/2014/chart" uri="{C3380CC4-5D6E-409C-BE32-E72D297353CC}">
                  <c16:uniqueId val="{00000004-013A-B44D-A8FA-A25A0BE53B84}"/>
                </c:ext>
              </c:extLst>
            </c:dLbl>
            <c:dLbl>
              <c:idx val="7"/>
              <c:layout>
                <c:manualLayout>
                  <c:x val="-9.4321613438423824E-2"/>
                  <c:y val="-4.1256543361858126E-2"/>
                </c:manualLayout>
              </c:layout>
              <c:spPr>
                <a:noFill/>
                <a:ln>
                  <a:noFill/>
                </a:ln>
                <a:effectLst/>
              </c:spPr>
              <c:txPr>
                <a:bodyPr wrap="square" lIns="38100" tIns="19050" rIns="38100" bIns="19050" anchor="ctr">
                  <a:noAutofit/>
                </a:bodyPr>
                <a:lstStyle/>
                <a:p>
                  <a:pPr>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18604965140043261"/>
                      <c:h val="0.13648867269845247"/>
                    </c:manualLayout>
                  </c15:layout>
                </c:ext>
                <c:ext xmlns:c16="http://schemas.microsoft.com/office/drawing/2014/chart" uri="{C3380CC4-5D6E-409C-BE32-E72D297353CC}">
                  <c16:uniqueId val="{00000005-013A-B44D-A8FA-A25A0BE53B84}"/>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Distribution!$B$19:$N$19</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Distribution!$B$21:$N$21</c:f>
              <c:numCache>
                <c:formatCode>#,##0.00</c:formatCode>
                <c:ptCount val="13"/>
                <c:pt idx="0">
                  <c:v>15254.847918434172</c:v>
                </c:pt>
                <c:pt idx="1">
                  <c:v>161166.33362126211</c:v>
                </c:pt>
                <c:pt idx="2">
                  <c:v>624.8489313141439</c:v>
                </c:pt>
                <c:pt idx="3">
                  <c:v>6.6486040012050527</c:v>
                </c:pt>
                <c:pt idx="4">
                  <c:v>33434.001522306498</c:v>
                </c:pt>
                <c:pt idx="5">
                  <c:v>1357.426846862666</c:v>
                </c:pt>
                <c:pt idx="6">
                  <c:v>48206.500866283684</c:v>
                </c:pt>
                <c:pt idx="7">
                  <c:v>80730.296350117234</c:v>
                </c:pt>
                <c:pt idx="8">
                  <c:v>129740.34174742151</c:v>
                </c:pt>
                <c:pt idx="9">
                  <c:v>6160.4523149530278</c:v>
                </c:pt>
                <c:pt idx="10">
                  <c:v>17221.674466776829</c:v>
                </c:pt>
                <c:pt idx="11">
                  <c:v>29377.246124062603</c:v>
                </c:pt>
                <c:pt idx="12">
                  <c:v>7.871003454056328E-4</c:v>
                </c:pt>
              </c:numCache>
            </c:numRef>
          </c:val>
          <c:extLst>
            <c:ext xmlns:c16="http://schemas.microsoft.com/office/drawing/2014/chart" uri="{C3380CC4-5D6E-409C-BE32-E72D297353CC}">
              <c16:uniqueId val="{00000006-013A-B44D-A8FA-A25A0BE53B84}"/>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3175">
      <a:solidFill>
        <a:schemeClr val="tx1"/>
      </a:solidFill>
      <a:prstDash val="solid"/>
    </a:ln>
  </c:spPr>
  <c:printSettings>
    <c:headerFooter alignWithMargins="0"/>
    <c:pageMargins b="1" l="0.75000000000001465" r="0.7500000000000146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000" b="1" i="0" u="none" strike="noStrike" baseline="0">
                <a:solidFill>
                  <a:srgbClr val="000000"/>
                </a:solidFill>
                <a:latin typeface="Calibri"/>
                <a:ea typeface="Calibri"/>
                <a:cs typeface="Calibri"/>
              </a:defRPr>
            </a:pPr>
            <a:r>
              <a:rPr lang="en-US"/>
              <a:t>Volume Distributed By Domain</a:t>
            </a:r>
          </a:p>
        </c:rich>
      </c:tx>
      <c:overlay val="0"/>
      <c:spPr>
        <a:noFill/>
        <a:ln w="25400">
          <a:noFill/>
        </a:ln>
      </c:spPr>
    </c:title>
    <c:autoTitleDeleted val="0"/>
    <c:plotArea>
      <c:layout/>
      <c:barChart>
        <c:barDir val="col"/>
        <c:grouping val="stacked"/>
        <c:varyColors val="0"/>
        <c:ser>
          <c:idx val="0"/>
          <c:order val="0"/>
          <c:tx>
            <c:strRef>
              <c:f>Distribution!$A$168</c:f>
              <c:strCache>
                <c:ptCount val="1"/>
                <c:pt idx="0">
                  <c:v>Foreign</c:v>
                </c:pt>
              </c:strCache>
            </c:strRef>
          </c:tx>
          <c:spPr>
            <a:gradFill rotWithShape="0">
              <a:gsLst>
                <a:gs pos="0">
                  <a:srgbClr val="A2BFF8"/>
                </a:gs>
                <a:gs pos="100000">
                  <a:srgbClr val="3670B6"/>
                </a:gs>
              </a:gsLst>
              <a:lin ang="5400000"/>
            </a:gradFill>
            <a:ln w="25400">
              <a:noFill/>
            </a:ln>
            <a:effectLst>
              <a:outerShdw dist="35921" dir="2700000" algn="br">
                <a:srgbClr val="000000"/>
              </a:outerShdw>
            </a:effectLst>
          </c:spPr>
          <c:invertIfNegative val="0"/>
          <c:cat>
            <c:strRef>
              <c:f>Distribution!$B$167:$N$167</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Distribution!$B$168:$N$168</c:f>
              <c:numCache>
                <c:formatCode>_(* #,##0.00_);_(* \(#,##0.00\);_(* "-"??_);_(@_)</c:formatCode>
                <c:ptCount val="13"/>
                <c:pt idx="0">
                  <c:v>8188.0652274474041</c:v>
                </c:pt>
                <c:pt idx="1">
                  <c:v>105495.71590707751</c:v>
                </c:pt>
                <c:pt idx="2">
                  <c:v>461.31059954349314</c:v>
                </c:pt>
                <c:pt idx="3">
                  <c:v>3.6998247851442968E-3</c:v>
                </c:pt>
                <c:pt idx="4">
                  <c:v>23931.784337426252</c:v>
                </c:pt>
                <c:pt idx="5">
                  <c:v>1315.6130210213184</c:v>
                </c:pt>
                <c:pt idx="6">
                  <c:v>41593.622322357682</c:v>
                </c:pt>
                <c:pt idx="7">
                  <c:v>52549.464328689195</c:v>
                </c:pt>
                <c:pt idx="8">
                  <c:v>13994.955668469427</c:v>
                </c:pt>
                <c:pt idx="9">
                  <c:v>3885.852066545182</c:v>
                </c:pt>
                <c:pt idx="10">
                  <c:v>2018.6599040590422</c:v>
                </c:pt>
                <c:pt idx="11">
                  <c:v>25743.500621561718</c:v>
                </c:pt>
                <c:pt idx="12">
                  <c:v>0</c:v>
                </c:pt>
              </c:numCache>
            </c:numRef>
          </c:val>
          <c:extLst>
            <c:ext xmlns:c16="http://schemas.microsoft.com/office/drawing/2014/chart" uri="{C3380CC4-5D6E-409C-BE32-E72D297353CC}">
              <c16:uniqueId val="{00000000-7A87-A74C-97CE-122495F8B91D}"/>
            </c:ext>
          </c:extLst>
        </c:ser>
        <c:ser>
          <c:idx val="1"/>
          <c:order val="1"/>
          <c:tx>
            <c:strRef>
              <c:f>Distribution!$A$169</c:f>
              <c:strCache>
                <c:ptCount val="1"/>
                <c:pt idx="0">
                  <c:v>US COM</c:v>
                </c:pt>
              </c:strCache>
            </c:strRef>
          </c:tx>
          <c:spPr>
            <a:gradFill rotWithShape="0">
              <a:gsLst>
                <a:gs pos="0">
                  <a:srgbClr val="FAA1A0"/>
                </a:gs>
                <a:gs pos="100000">
                  <a:srgbClr val="B93734"/>
                </a:gs>
              </a:gsLst>
              <a:lin ang="5400000"/>
            </a:gradFill>
            <a:ln w="25400">
              <a:noFill/>
            </a:ln>
            <a:effectLst>
              <a:outerShdw dist="35921" dir="2700000" algn="br">
                <a:srgbClr val="000000"/>
              </a:outerShdw>
            </a:effectLst>
          </c:spPr>
          <c:invertIfNegative val="0"/>
          <c:cat>
            <c:strRef>
              <c:f>Distribution!$B$167:$N$167</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Distribution!$B$169:$N$169</c:f>
              <c:numCache>
                <c:formatCode>_(* #,##0.00_);_(* \(#,##0.00\);_(* "-"??_);_(@_)</c:formatCode>
                <c:ptCount val="13"/>
                <c:pt idx="0">
                  <c:v>362.59968440215198</c:v>
                </c:pt>
                <c:pt idx="1">
                  <c:v>5929.1876672801309</c:v>
                </c:pt>
                <c:pt idx="2">
                  <c:v>21.571423165419141</c:v>
                </c:pt>
                <c:pt idx="3">
                  <c:v>1.0969011385895996E-2</c:v>
                </c:pt>
                <c:pt idx="4">
                  <c:v>485.32684296092066</c:v>
                </c:pt>
                <c:pt idx="5">
                  <c:v>3.2696194175550684</c:v>
                </c:pt>
                <c:pt idx="6">
                  <c:v>945.29020591293556</c:v>
                </c:pt>
                <c:pt idx="7">
                  <c:v>7754.3380291294798</c:v>
                </c:pt>
                <c:pt idx="8">
                  <c:v>846.57886388841314</c:v>
                </c:pt>
                <c:pt idx="9">
                  <c:v>287.3414441054054</c:v>
                </c:pt>
                <c:pt idx="10">
                  <c:v>606.9882362042415</c:v>
                </c:pt>
                <c:pt idx="11">
                  <c:v>638.42573792632231</c:v>
                </c:pt>
                <c:pt idx="12">
                  <c:v>0</c:v>
                </c:pt>
              </c:numCache>
            </c:numRef>
          </c:val>
          <c:extLst>
            <c:ext xmlns:c16="http://schemas.microsoft.com/office/drawing/2014/chart" uri="{C3380CC4-5D6E-409C-BE32-E72D297353CC}">
              <c16:uniqueId val="{00000001-7A87-A74C-97CE-122495F8B91D}"/>
            </c:ext>
          </c:extLst>
        </c:ser>
        <c:ser>
          <c:idx val="2"/>
          <c:order val="2"/>
          <c:tx>
            <c:strRef>
              <c:f>Distribution!$A$170</c:f>
              <c:strCache>
                <c:ptCount val="1"/>
                <c:pt idx="0">
                  <c:v>US EDU         </c:v>
                </c:pt>
              </c:strCache>
            </c:strRef>
          </c:tx>
          <c:spPr>
            <a:gradFill rotWithShape="0">
              <a:gsLst>
                <a:gs pos="0">
                  <a:srgbClr val="D4F4A6"/>
                </a:gs>
                <a:gs pos="100000">
                  <a:srgbClr val="8DB241"/>
                </a:gs>
              </a:gsLst>
              <a:lin ang="5400000"/>
            </a:gradFill>
            <a:ln w="25400">
              <a:noFill/>
            </a:ln>
            <a:effectLst>
              <a:outerShdw dist="35921" dir="2700000" algn="br">
                <a:srgbClr val="000000"/>
              </a:outerShdw>
            </a:effectLst>
          </c:spPr>
          <c:invertIfNegative val="0"/>
          <c:cat>
            <c:strRef>
              <c:f>Distribution!$B$167:$N$167</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Distribution!$B$170:$N$170</c:f>
              <c:numCache>
                <c:formatCode>_(* #,##0.00_);_(* \(#,##0.00\);_(* "-"??_);_(@_)</c:formatCode>
                <c:ptCount val="13"/>
                <c:pt idx="0">
                  <c:v>3546.8079739949362</c:v>
                </c:pt>
                <c:pt idx="1">
                  <c:v>11809.606790696245</c:v>
                </c:pt>
                <c:pt idx="2">
                  <c:v>22.215665004129686</c:v>
                </c:pt>
                <c:pt idx="3">
                  <c:v>6.6092156724935158</c:v>
                </c:pt>
                <c:pt idx="4">
                  <c:v>5764.445481734303</c:v>
                </c:pt>
                <c:pt idx="5">
                  <c:v>28.475372428671971</c:v>
                </c:pt>
                <c:pt idx="6">
                  <c:v>4251.3203486306738</c:v>
                </c:pt>
                <c:pt idx="7">
                  <c:v>14203.187176723954</c:v>
                </c:pt>
                <c:pt idx="8">
                  <c:v>3153.3381206589561</c:v>
                </c:pt>
                <c:pt idx="9">
                  <c:v>1459.1480910866021</c:v>
                </c:pt>
                <c:pt idx="10">
                  <c:v>1559.9192418270827</c:v>
                </c:pt>
                <c:pt idx="11">
                  <c:v>1923.7811231868261</c:v>
                </c:pt>
                <c:pt idx="12">
                  <c:v>7.871003454056328E-4</c:v>
                </c:pt>
              </c:numCache>
            </c:numRef>
          </c:val>
          <c:extLst>
            <c:ext xmlns:c16="http://schemas.microsoft.com/office/drawing/2014/chart" uri="{C3380CC4-5D6E-409C-BE32-E72D297353CC}">
              <c16:uniqueId val="{00000002-7A87-A74C-97CE-122495F8B91D}"/>
            </c:ext>
          </c:extLst>
        </c:ser>
        <c:ser>
          <c:idx val="3"/>
          <c:order val="3"/>
          <c:tx>
            <c:strRef>
              <c:f>Distribution!$A$171</c:f>
              <c:strCache>
                <c:ptCount val="1"/>
                <c:pt idx="0">
                  <c:v>US GOV         </c:v>
                </c:pt>
              </c:strCache>
            </c:strRef>
          </c:tx>
          <c:spPr>
            <a:gradFill rotWithShape="0">
              <a:gsLst>
                <a:gs pos="0">
                  <a:srgbClr val="C5B3E2"/>
                </a:gs>
                <a:gs pos="100000">
                  <a:srgbClr val="704F97"/>
                </a:gs>
              </a:gsLst>
              <a:lin ang="5400000"/>
            </a:gradFill>
            <a:ln w="25400">
              <a:noFill/>
            </a:ln>
            <a:effectLst>
              <a:outerShdw dist="35921" dir="2700000" algn="br">
                <a:srgbClr val="000000"/>
              </a:outerShdw>
            </a:effectLst>
          </c:spPr>
          <c:invertIfNegative val="0"/>
          <c:cat>
            <c:strRef>
              <c:f>Distribution!$B$167:$N$167</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Distribution!$B$171:$N$171</c:f>
              <c:numCache>
                <c:formatCode>_(* #,##0.00_);_(* \(#,##0.00\);_(* "-"??_);_(@_)</c:formatCode>
                <c:ptCount val="13"/>
                <c:pt idx="0">
                  <c:v>2837.4971381472133</c:v>
                </c:pt>
                <c:pt idx="1">
                  <c:v>37315.780361029414</c:v>
                </c:pt>
                <c:pt idx="2">
                  <c:v>88.461624926284372</c:v>
                </c:pt>
                <c:pt idx="3">
                  <c:v>1.2503926458521093E-2</c:v>
                </c:pt>
                <c:pt idx="4">
                  <c:v>1862.3149841144366</c:v>
                </c:pt>
                <c:pt idx="5">
                  <c:v>9.402396180363203</c:v>
                </c:pt>
                <c:pt idx="6">
                  <c:v>1005.2347625935566</c:v>
                </c:pt>
                <c:pt idx="7">
                  <c:v>5712.5253055394514</c:v>
                </c:pt>
                <c:pt idx="8">
                  <c:v>111247.43040433682</c:v>
                </c:pt>
                <c:pt idx="9">
                  <c:v>493.3217333859273</c:v>
                </c:pt>
                <c:pt idx="10">
                  <c:v>12899.47847073831</c:v>
                </c:pt>
                <c:pt idx="11">
                  <c:v>884.37378512552243</c:v>
                </c:pt>
                <c:pt idx="12">
                  <c:v>0</c:v>
                </c:pt>
              </c:numCache>
            </c:numRef>
          </c:val>
          <c:extLst>
            <c:ext xmlns:c16="http://schemas.microsoft.com/office/drawing/2014/chart" uri="{C3380CC4-5D6E-409C-BE32-E72D297353CC}">
              <c16:uniqueId val="{00000003-7A87-A74C-97CE-122495F8B91D}"/>
            </c:ext>
          </c:extLst>
        </c:ser>
        <c:ser>
          <c:idx val="4"/>
          <c:order val="4"/>
          <c:tx>
            <c:strRef>
              <c:f>Distribution!$A$172</c:f>
              <c:strCache>
                <c:ptCount val="1"/>
                <c:pt idx="0">
                  <c:v>US ORG         </c:v>
                </c:pt>
              </c:strCache>
            </c:strRef>
          </c:tx>
          <c:spPr>
            <a:gradFill rotWithShape="0">
              <a:gsLst>
                <a:gs pos="0">
                  <a:srgbClr val="9DE2FF"/>
                </a:gs>
                <a:gs pos="100000">
                  <a:srgbClr val="31A1C0"/>
                </a:gs>
              </a:gsLst>
              <a:lin ang="5400000"/>
            </a:gradFill>
            <a:ln w="25400">
              <a:noFill/>
            </a:ln>
            <a:effectLst>
              <a:outerShdw dist="35921" dir="2700000" algn="br">
                <a:srgbClr val="000000"/>
              </a:outerShdw>
            </a:effectLst>
          </c:spPr>
          <c:invertIfNegative val="0"/>
          <c:cat>
            <c:strRef>
              <c:f>Distribution!$B$167:$N$167</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Distribution!$B$172:$N$172</c:f>
              <c:numCache>
                <c:formatCode>_(* #,##0.00_);_(* \(#,##0.00\);_(* "-"??_);_(@_)</c:formatCode>
                <c:ptCount val="13"/>
                <c:pt idx="0">
                  <c:v>131.9608303905203</c:v>
                </c:pt>
                <c:pt idx="1">
                  <c:v>493.46793093147483</c:v>
                </c:pt>
                <c:pt idx="2">
                  <c:v>7.2248768357840136</c:v>
                </c:pt>
                <c:pt idx="3">
                  <c:v>1.1286041574749023E-2</c:v>
                </c:pt>
                <c:pt idx="4">
                  <c:v>1132.0433486466147</c:v>
                </c:pt>
                <c:pt idx="5">
                  <c:v>0.61056536503747261</c:v>
                </c:pt>
                <c:pt idx="6">
                  <c:v>247.81055847544297</c:v>
                </c:pt>
                <c:pt idx="7">
                  <c:v>382.33253214847542</c:v>
                </c:pt>
                <c:pt idx="8">
                  <c:v>408.52984090242603</c:v>
                </c:pt>
                <c:pt idx="9">
                  <c:v>29.881686188849912</c:v>
                </c:pt>
                <c:pt idx="10">
                  <c:v>49.428373503686984</c:v>
                </c:pt>
                <c:pt idx="11">
                  <c:v>59.20429506433711</c:v>
                </c:pt>
                <c:pt idx="12">
                  <c:v>0</c:v>
                </c:pt>
              </c:numCache>
            </c:numRef>
          </c:val>
          <c:extLst>
            <c:ext xmlns:c16="http://schemas.microsoft.com/office/drawing/2014/chart" uri="{C3380CC4-5D6E-409C-BE32-E72D297353CC}">
              <c16:uniqueId val="{00000004-7A87-A74C-97CE-122495F8B91D}"/>
            </c:ext>
          </c:extLst>
        </c:ser>
        <c:ser>
          <c:idx val="5"/>
          <c:order val="5"/>
          <c:tx>
            <c:strRef>
              <c:f>Distribution!$A$173</c:f>
              <c:strCache>
                <c:ptCount val="1"/>
                <c:pt idx="0">
                  <c:v>US Other</c:v>
                </c:pt>
              </c:strCache>
            </c:strRef>
          </c:tx>
          <c:spPr>
            <a:gradFill rotWithShape="0">
              <a:gsLst>
                <a:gs pos="0">
                  <a:srgbClr val="FFB885"/>
                </a:gs>
                <a:gs pos="100000">
                  <a:srgbClr val="F28225"/>
                </a:gs>
              </a:gsLst>
              <a:lin ang="5400000"/>
            </a:gradFill>
            <a:ln w="25400">
              <a:noFill/>
            </a:ln>
            <a:effectLst>
              <a:outerShdw dist="35921" dir="2700000" algn="br">
                <a:srgbClr val="000000"/>
              </a:outerShdw>
            </a:effectLst>
          </c:spPr>
          <c:invertIfNegative val="0"/>
          <c:cat>
            <c:strRef>
              <c:f>Distribution!$B$167:$N$167</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Distribution!$B$173:$N$173</c:f>
              <c:numCache>
                <c:formatCode>_(* #,##0.00_);_(* \(#,##0.00\);_(* "-"??_);_(@_)</c:formatCode>
                <c:ptCount val="13"/>
                <c:pt idx="0">
                  <c:v>187.87884344659821</c:v>
                </c:pt>
                <c:pt idx="1">
                  <c:v>118.64029151564843</c:v>
                </c:pt>
                <c:pt idx="2">
                  <c:v>24.056637765566798</c:v>
                </c:pt>
                <c:pt idx="3">
                  <c:v>9.2952450722805181E-4</c:v>
                </c:pt>
                <c:pt idx="4">
                  <c:v>258.08650379143324</c:v>
                </c:pt>
                <c:pt idx="5">
                  <c:v>5.5872446152534373E-2</c:v>
                </c:pt>
                <c:pt idx="6">
                  <c:v>163.20083243619405</c:v>
                </c:pt>
                <c:pt idx="7">
                  <c:v>128.41594843580859</c:v>
                </c:pt>
                <c:pt idx="8">
                  <c:v>89.50851800955931</c:v>
                </c:pt>
                <c:pt idx="9">
                  <c:v>4.9072936410602761</c:v>
                </c:pt>
                <c:pt idx="10">
                  <c:v>87.200198161360262</c:v>
                </c:pt>
                <c:pt idx="11">
                  <c:v>127.59371674427051</c:v>
                </c:pt>
                <c:pt idx="12">
                  <c:v>0</c:v>
                </c:pt>
              </c:numCache>
            </c:numRef>
          </c:val>
          <c:extLst>
            <c:ext xmlns:c16="http://schemas.microsoft.com/office/drawing/2014/chart" uri="{C3380CC4-5D6E-409C-BE32-E72D297353CC}">
              <c16:uniqueId val="{00000005-7A87-A74C-97CE-122495F8B91D}"/>
            </c:ext>
          </c:extLst>
        </c:ser>
        <c:ser>
          <c:idx val="6"/>
          <c:order val="6"/>
          <c:tx>
            <c:strRef>
              <c:f>Distribution!$A$174</c:f>
              <c:strCache>
                <c:ptCount val="1"/>
                <c:pt idx="0">
                  <c:v>Unknown</c:v>
                </c:pt>
              </c:strCache>
            </c:strRef>
          </c:tx>
          <c:spPr>
            <a:gradFill rotWithShape="0">
              <a:gsLst>
                <a:gs pos="0">
                  <a:srgbClr val="B6D1FF"/>
                </a:gs>
                <a:gs pos="100000">
                  <a:srgbClr val="8AA7D8"/>
                </a:gs>
              </a:gsLst>
              <a:lin ang="5400000"/>
            </a:gradFill>
            <a:ln w="25400">
              <a:noFill/>
            </a:ln>
            <a:effectLst>
              <a:outerShdw dist="35921" dir="2700000" algn="br">
                <a:srgbClr val="000000"/>
              </a:outerShdw>
            </a:effectLst>
          </c:spPr>
          <c:invertIfNegative val="0"/>
          <c:cat>
            <c:strRef>
              <c:f>Distribution!$B$167:$N$167</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Distribution!$B$174:$N$174</c:f>
              <c:numCache>
                <c:formatCode>_(* #,##0.00_);_(* \(#,##0.00\);_(* "-"??_);_(@_)</c:formatCode>
                <c:ptCount val="13"/>
                <c:pt idx="0">
                  <c:v>3.8220605347305467E-2</c:v>
                </c:pt>
                <c:pt idx="1">
                  <c:v>3.9346727314204966</c:v>
                </c:pt>
                <c:pt idx="2">
                  <c:v>8.1040734667112702E-3</c:v>
                </c:pt>
                <c:pt idx="3">
                  <c:v>0</c:v>
                </c:pt>
                <c:pt idx="4">
                  <c:v>2.3632476768398144E-5</c:v>
                </c:pt>
                <c:pt idx="5">
                  <c:v>3.5670382203534179E-9</c:v>
                </c:pt>
                <c:pt idx="6">
                  <c:v>2.1835877193552636E-2</c:v>
                </c:pt>
                <c:pt idx="7">
                  <c:v>3.3029450780304524E-2</c:v>
                </c:pt>
                <c:pt idx="8">
                  <c:v>3.3115540554717871E-4</c:v>
                </c:pt>
                <c:pt idx="9">
                  <c:v>0</c:v>
                </c:pt>
                <c:pt idx="10">
                  <c:v>4.2283037146262311E-5</c:v>
                </c:pt>
                <c:pt idx="11">
                  <c:v>0.36684445362698143</c:v>
                </c:pt>
                <c:pt idx="12">
                  <c:v>0</c:v>
                </c:pt>
              </c:numCache>
            </c:numRef>
          </c:val>
          <c:extLst>
            <c:ext xmlns:c16="http://schemas.microsoft.com/office/drawing/2014/chart" uri="{C3380CC4-5D6E-409C-BE32-E72D297353CC}">
              <c16:uniqueId val="{00000006-7A87-A74C-97CE-122495F8B91D}"/>
            </c:ext>
          </c:extLst>
        </c:ser>
        <c:dLbls>
          <c:showLegendKey val="0"/>
          <c:showVal val="0"/>
          <c:showCatName val="0"/>
          <c:showSerName val="0"/>
          <c:showPercent val="0"/>
          <c:showBubbleSize val="0"/>
        </c:dLbls>
        <c:gapWidth val="55"/>
        <c:overlap val="100"/>
        <c:axId val="-426172928"/>
        <c:axId val="-426175104"/>
      </c:barChart>
      <c:catAx>
        <c:axId val="-426172928"/>
        <c:scaling>
          <c:orientation val="minMax"/>
        </c:scaling>
        <c:delete val="0"/>
        <c:axPos val="b"/>
        <c:numFmt formatCode="General" sourceLinked="0"/>
        <c:majorTickMark val="none"/>
        <c:minorTickMark val="none"/>
        <c:tickLblPos val="nextTo"/>
        <c:spPr>
          <a:ln w="3175">
            <a:solidFill>
              <a:srgbClr val="808080"/>
            </a:solidFill>
            <a:prstDash val="solid"/>
          </a:ln>
        </c:spPr>
        <c:txPr>
          <a:bodyPr rot="-5400000" vert="horz"/>
          <a:lstStyle/>
          <a:p>
            <a:pPr>
              <a:defRPr sz="1100" baseline="0"/>
            </a:pPr>
            <a:endParaRPr lang="en-US"/>
          </a:p>
        </c:txPr>
        <c:crossAx val="-426175104"/>
        <c:crosses val="autoZero"/>
        <c:auto val="1"/>
        <c:lblAlgn val="ctr"/>
        <c:lblOffset val="100"/>
        <c:noMultiLvlLbl val="0"/>
      </c:catAx>
      <c:valAx>
        <c:axId val="-426175104"/>
        <c:scaling>
          <c:orientation val="minMax"/>
        </c:scaling>
        <c:delete val="0"/>
        <c:axPos val="l"/>
        <c:majorGridlines>
          <c:spPr>
            <a:ln w="3175">
              <a:solidFill>
                <a:srgbClr val="808080"/>
              </a:solidFill>
              <a:prstDash val="solid"/>
            </a:ln>
          </c:spPr>
        </c:majorGridlines>
        <c:title>
          <c:tx>
            <c:rich>
              <a:bodyPr rot="-5400000" vert="horz"/>
              <a:lstStyle/>
              <a:p>
                <a:pPr>
                  <a:defRPr sz="1200"/>
                </a:pPr>
                <a:r>
                  <a:rPr lang="en-US" sz="1200"/>
                  <a:t>Volume (TBs)</a:t>
                </a:r>
              </a:p>
            </c:rich>
          </c:tx>
          <c:overlay val="0"/>
        </c:title>
        <c:numFmt formatCode="0" sourceLinked="0"/>
        <c:majorTickMark val="none"/>
        <c:minorTickMark val="none"/>
        <c:tickLblPos val="nextTo"/>
        <c:spPr>
          <a:ln w="3175">
            <a:solidFill>
              <a:srgbClr val="808080"/>
            </a:solidFill>
            <a:prstDash val="solid"/>
          </a:ln>
        </c:spPr>
        <c:txPr>
          <a:bodyPr/>
          <a:lstStyle/>
          <a:p>
            <a:pPr>
              <a:defRPr sz="1200"/>
            </a:pPr>
            <a:endParaRPr lang="en-US"/>
          </a:p>
        </c:txPr>
        <c:crossAx val="-426172928"/>
        <c:crosses val="autoZero"/>
        <c:crossBetween val="between"/>
      </c:valAx>
      <c:spPr>
        <a:solidFill>
          <a:srgbClr val="FFFFFF"/>
        </a:solidFill>
        <a:ln w="25400">
          <a:solidFill>
            <a:srgbClr val="808080"/>
          </a:solidFill>
        </a:ln>
      </c:spPr>
    </c:plotArea>
    <c:legend>
      <c:legendPos val="r"/>
      <c:layout>
        <c:manualLayout>
          <c:xMode val="edge"/>
          <c:yMode val="edge"/>
          <c:x val="0.85965591570914901"/>
          <c:y val="0.2099528036569149"/>
          <c:w val="0.13724560184008591"/>
          <c:h val="0.52658286284805556"/>
        </c:manualLayout>
      </c:layout>
      <c:overlay val="0"/>
      <c:spPr>
        <a:noFill/>
        <a:ln w="25400">
          <a:noFill/>
        </a:ln>
      </c:spPr>
      <c:txPr>
        <a:bodyPr/>
        <a:lstStyle/>
        <a:p>
          <a:pPr>
            <a:defRPr sz="1200"/>
          </a:pPr>
          <a:endParaRPr lang="en-US"/>
        </a:p>
      </c:txPr>
    </c:legend>
    <c:plotVisOnly val="1"/>
    <c:dispBlanksAs val="gap"/>
    <c:showDLblsOverMax val="0"/>
  </c:chart>
  <c:spPr>
    <a:solidFill>
      <a:srgbClr val="FFFFFF"/>
    </a:solidFill>
    <a:ln w="3175">
      <a:solidFill>
        <a:schemeClr val="tx1"/>
      </a:solidFill>
      <a:prstDash val="solid"/>
    </a:ln>
  </c:spPr>
  <c:printSettings>
    <c:headerFooter alignWithMargins="0"/>
    <c:pageMargins b="1" l="0.75000000000001465" r="0.75000000000001465"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000" b="0" i="0" u="none" strike="noStrike" baseline="0">
                <a:solidFill>
                  <a:srgbClr val="000000"/>
                </a:solidFill>
                <a:latin typeface="Calibri"/>
                <a:ea typeface="Calibri"/>
                <a:cs typeface="Calibri"/>
              </a:defRPr>
            </a:pPr>
            <a:r>
              <a:rPr lang="en-US" sz="2000" b="1" i="0" u="none" strike="noStrike" baseline="0">
                <a:solidFill>
                  <a:srgbClr val="000000"/>
                </a:solidFill>
                <a:latin typeface="Calibri"/>
              </a:rPr>
              <a:t>Products Distributed</a:t>
            </a:r>
          </a:p>
          <a:p>
            <a:pPr>
              <a:defRPr sz="1000" b="0" i="0" u="none" strike="noStrike" baseline="0">
                <a:solidFill>
                  <a:srgbClr val="000000"/>
                </a:solidFill>
                <a:latin typeface="Calibri"/>
                <a:ea typeface="Calibri"/>
                <a:cs typeface="Calibri"/>
              </a:defRPr>
            </a:pPr>
            <a:r>
              <a:rPr lang="en-US" sz="2000" b="1" i="0" u="none" strike="noStrike" baseline="0">
                <a:solidFill>
                  <a:srgbClr val="000000"/>
                </a:solidFill>
                <a:latin typeface="Calibri"/>
              </a:rPr>
              <a:t>(15.8 Billion)</a:t>
            </a:r>
          </a:p>
        </c:rich>
      </c:tx>
      <c:overlay val="0"/>
      <c:spPr>
        <a:solidFill>
          <a:sysClr val="window" lastClr="FFFFFF"/>
        </a:solidFill>
        <a:ln w="25400">
          <a:noFill/>
        </a:ln>
      </c:spPr>
    </c:title>
    <c:autoTitleDeleted val="0"/>
    <c:plotArea>
      <c:layout>
        <c:manualLayout>
          <c:layoutTarget val="inner"/>
          <c:xMode val="edge"/>
          <c:yMode val="edge"/>
          <c:x val="0.43424370231527981"/>
          <c:y val="0.64739975755253321"/>
          <c:w val="0.19603001418804061"/>
          <c:h val="0.22832402163681687"/>
        </c:manualLayout>
      </c:layout>
      <c:pieChart>
        <c:varyColors val="1"/>
        <c:ser>
          <c:idx val="0"/>
          <c:order val="0"/>
          <c:tx>
            <c:strRef>
              <c:f>Distribution!$A$20</c:f>
              <c:strCache>
                <c:ptCount val="1"/>
                <c:pt idx="0">
                  <c:v>Products (Millions)</c:v>
                </c:pt>
              </c:strCache>
            </c:strRef>
          </c:tx>
          <c:spPr>
            <a:gradFill rotWithShape="0">
              <a:gsLst>
                <a:gs pos="0">
                  <a:srgbClr val="9BC1FF"/>
                </a:gs>
                <a:gs pos="100000">
                  <a:srgbClr val="3F80CD"/>
                </a:gs>
              </a:gsLst>
              <a:lin ang="5400000"/>
            </a:gradFill>
            <a:ln w="25400">
              <a:noFill/>
            </a:ln>
            <a:effectLst>
              <a:outerShdw dist="35921" dir="2700000" algn="br">
                <a:srgbClr val="000000"/>
              </a:outerShdw>
            </a:effectLst>
          </c:spPr>
          <c:dPt>
            <c:idx val="0"/>
            <c:bubble3D val="0"/>
            <c:spPr>
              <a:gradFill rotWithShape="0">
                <a:gsLst>
                  <a:gs pos="0">
                    <a:srgbClr val="A2BFF8"/>
                  </a:gs>
                  <a:gs pos="100000">
                    <a:srgbClr val="3670B6"/>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1-AC33-CF41-A0BC-6CBAAF5ADF44}"/>
              </c:ext>
            </c:extLst>
          </c:dPt>
          <c:dPt>
            <c:idx val="1"/>
            <c:bubble3D val="0"/>
            <c:spPr>
              <a:gradFill rotWithShape="0">
                <a:gsLst>
                  <a:gs pos="0">
                    <a:srgbClr val="FAA1A0"/>
                  </a:gs>
                  <a:gs pos="100000">
                    <a:srgbClr val="B93734"/>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3-AC33-CF41-A0BC-6CBAAF5ADF44}"/>
              </c:ext>
            </c:extLst>
          </c:dPt>
          <c:dPt>
            <c:idx val="2"/>
            <c:bubble3D val="0"/>
            <c:spPr>
              <a:gradFill rotWithShape="0">
                <a:gsLst>
                  <a:gs pos="0">
                    <a:srgbClr val="D4F4A6"/>
                  </a:gs>
                  <a:gs pos="100000">
                    <a:srgbClr val="8DB241"/>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5-AC33-CF41-A0BC-6CBAAF5ADF44}"/>
              </c:ext>
            </c:extLst>
          </c:dPt>
          <c:dPt>
            <c:idx val="3"/>
            <c:bubble3D val="0"/>
            <c:spPr>
              <a:gradFill rotWithShape="0">
                <a:gsLst>
                  <a:gs pos="0">
                    <a:srgbClr val="C5B3E2"/>
                  </a:gs>
                  <a:gs pos="100000">
                    <a:srgbClr val="704F97"/>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7-AC33-CF41-A0BC-6CBAAF5ADF44}"/>
              </c:ext>
            </c:extLst>
          </c:dPt>
          <c:dPt>
            <c:idx val="4"/>
            <c:bubble3D val="0"/>
            <c:spPr>
              <a:gradFill rotWithShape="0">
                <a:gsLst>
                  <a:gs pos="0">
                    <a:srgbClr val="9DE2FF"/>
                  </a:gs>
                  <a:gs pos="100000">
                    <a:srgbClr val="31A1C0"/>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9-AC33-CF41-A0BC-6CBAAF5ADF44}"/>
              </c:ext>
            </c:extLst>
          </c:dPt>
          <c:dPt>
            <c:idx val="5"/>
            <c:bubble3D val="0"/>
            <c:spPr>
              <a:gradFill rotWithShape="0">
                <a:gsLst>
                  <a:gs pos="0">
                    <a:srgbClr val="FFB885"/>
                  </a:gs>
                  <a:gs pos="100000">
                    <a:srgbClr val="F28225"/>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B-AC33-CF41-A0BC-6CBAAF5ADF44}"/>
              </c:ext>
            </c:extLst>
          </c:dPt>
          <c:dPt>
            <c:idx val="6"/>
            <c:bubble3D val="0"/>
            <c:spPr>
              <a:gradFill rotWithShape="0">
                <a:gsLst>
                  <a:gs pos="0">
                    <a:srgbClr val="B6D1FF"/>
                  </a:gs>
                  <a:gs pos="100000">
                    <a:srgbClr val="8AA7D8"/>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D-AC33-CF41-A0BC-6CBAAF5ADF44}"/>
              </c:ext>
            </c:extLst>
          </c:dPt>
          <c:dPt>
            <c:idx val="7"/>
            <c:bubble3D val="0"/>
            <c:spPr>
              <a:gradFill rotWithShape="0">
                <a:gsLst>
                  <a:gs pos="0">
                    <a:srgbClr val="FFB6B4"/>
                  </a:gs>
                  <a:gs pos="100000">
                    <a:srgbClr val="DA8A89"/>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0F-AC33-CF41-A0BC-6CBAAF5ADF44}"/>
              </c:ext>
            </c:extLst>
          </c:dPt>
          <c:dPt>
            <c:idx val="8"/>
            <c:bubble3D val="0"/>
            <c:spPr>
              <a:gradFill rotWithShape="0">
                <a:gsLst>
                  <a:gs pos="0">
                    <a:srgbClr val="E4FFBA"/>
                  </a:gs>
                  <a:gs pos="100000">
                    <a:srgbClr val="BBD68E"/>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11-AC33-CF41-A0BC-6CBAAF5ADF44}"/>
              </c:ext>
            </c:extLst>
          </c:dPt>
          <c:dPt>
            <c:idx val="9"/>
            <c:bubble3D val="0"/>
            <c:spPr>
              <a:gradFill rotWithShape="0">
                <a:gsLst>
                  <a:gs pos="0">
                    <a:srgbClr val="D6C5F1"/>
                  </a:gs>
                  <a:gs pos="100000">
                    <a:srgbClr val="A896C2"/>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13-AC33-CF41-A0BC-6CBAAF5ADF44}"/>
              </c:ext>
            </c:extLst>
          </c:dPt>
          <c:dPt>
            <c:idx val="10"/>
            <c:bubble3D val="0"/>
            <c:spPr>
              <a:gradFill rotWithShape="0">
                <a:gsLst>
                  <a:gs pos="0">
                    <a:srgbClr val="B2F1FF"/>
                  </a:gs>
                  <a:gs pos="100000">
                    <a:srgbClr val="87C8DF"/>
                  </a:gs>
                </a:gsLst>
                <a:lin ang="5400000"/>
              </a:gradFill>
              <a:ln w="25400">
                <a:noFill/>
              </a:ln>
              <a:effectLst>
                <a:outerShdw dist="35921" dir="2700000" algn="br">
                  <a:srgbClr val="000000"/>
                </a:outerShdw>
              </a:effectLst>
            </c:spPr>
            <c:extLst>
              <c:ext xmlns:c16="http://schemas.microsoft.com/office/drawing/2014/chart" uri="{C3380CC4-5D6E-409C-BE32-E72D297353CC}">
                <c16:uniqueId val="{00000015-AC33-CF41-A0BC-6CBAAF5ADF44}"/>
              </c:ext>
            </c:extLst>
          </c:dPt>
          <c:dLbls>
            <c:dLbl>
              <c:idx val="0"/>
              <c:layout>
                <c:manualLayout>
                  <c:x val="9.003399482813719E-2"/>
                  <c:y val="-5.988205940838050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AC33-CF41-A0BC-6CBAAF5ADF44}"/>
                </c:ext>
              </c:extLst>
            </c:dLbl>
            <c:dLbl>
              <c:idx val="1"/>
              <c:layout>
                <c:manualLayout>
                  <c:x val="0.20517651160763575"/>
                  <c:y val="-4.308391031586592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AC33-CF41-A0BC-6CBAAF5ADF44}"/>
                </c:ext>
              </c:extLst>
            </c:dLbl>
            <c:dLbl>
              <c:idx val="2"/>
              <c:layout>
                <c:manualLayout>
                  <c:x val="0.22920010459947104"/>
                  <c:y val="1.946362473921529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AC33-CF41-A0BC-6CBAAF5ADF44}"/>
                </c:ext>
              </c:extLst>
            </c:dLbl>
            <c:dLbl>
              <c:idx val="3"/>
              <c:layout>
                <c:manualLayout>
                  <c:x val="6.8214318332432133E-2"/>
                  <c:y val="-1.512480314656567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AC33-CF41-A0BC-6CBAAF5ADF44}"/>
                </c:ext>
              </c:extLst>
            </c:dLbl>
            <c:dLbl>
              <c:idx val="4"/>
              <c:layout>
                <c:manualLayout>
                  <c:x val="9.5834347237207587E-2"/>
                  <c:y val="2.258025439127801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AC33-CF41-A0BC-6CBAAF5ADF44}"/>
                </c:ext>
              </c:extLst>
            </c:dLbl>
            <c:dLbl>
              <c:idx val="5"/>
              <c:layout>
                <c:manualLayout>
                  <c:x val="3.0249277877965788E-2"/>
                  <c:y val="9.3265085955579918E-2"/>
                </c:manualLayout>
              </c:layout>
              <c:showLegendKey val="0"/>
              <c:showVal val="0"/>
              <c:showCatName val="1"/>
              <c:showSerName val="0"/>
              <c:showPercent val="1"/>
              <c:showBubbleSize val="0"/>
              <c:extLst>
                <c:ext xmlns:c15="http://schemas.microsoft.com/office/drawing/2012/chart" uri="{CE6537A1-D6FC-4f65-9D91-7224C49458BB}">
                  <c15:layout>
                    <c:manualLayout>
                      <c:w val="0.13278865921865787"/>
                      <c:h val="0.15173480409697498"/>
                    </c:manualLayout>
                  </c15:layout>
                </c:ext>
                <c:ext xmlns:c16="http://schemas.microsoft.com/office/drawing/2014/chart" uri="{C3380CC4-5D6E-409C-BE32-E72D297353CC}">
                  <c16:uniqueId val="{0000000B-AC33-CF41-A0BC-6CBAAF5ADF44}"/>
                </c:ext>
              </c:extLst>
            </c:dLbl>
            <c:dLbl>
              <c:idx val="6"/>
              <c:layout>
                <c:manualLayout>
                  <c:x val="-0.11374438747302996"/>
                  <c:y val="2.881422679958979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AC33-CF41-A0BC-6CBAAF5ADF44}"/>
                </c:ext>
              </c:extLst>
            </c:dLbl>
            <c:dLbl>
              <c:idx val="7"/>
              <c:layout>
                <c:manualLayout>
                  <c:x val="-9.9391302734039857E-2"/>
                  <c:y val="-5.692878803931736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F-AC33-CF41-A0BC-6CBAAF5ADF44}"/>
                </c:ext>
              </c:extLst>
            </c:dLbl>
            <c:dLbl>
              <c:idx val="8"/>
              <c:layout>
                <c:manualLayout>
                  <c:x val="-0.22415549615000896"/>
                  <c:y val="-8.162456587282641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1-AC33-CF41-A0BC-6CBAAF5ADF44}"/>
                </c:ext>
              </c:extLst>
            </c:dLbl>
            <c:dLbl>
              <c:idx val="9"/>
              <c:layout>
                <c:manualLayout>
                  <c:x val="-1.9201275723923151E-2"/>
                  <c:y val="-4.327405438385489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3-AC33-CF41-A0BC-6CBAAF5ADF44}"/>
                </c:ext>
              </c:extLst>
            </c:dLbl>
            <c:dLbl>
              <c:idx val="10"/>
              <c:layout>
                <c:manualLayout>
                  <c:x val="-7.1919536608327658E-2"/>
                  <c:y val="-0.1727781627668096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5-AC33-CF41-A0BC-6CBAAF5ADF44}"/>
                </c:ext>
              </c:extLst>
            </c:dLbl>
            <c:dLbl>
              <c:idx val="11"/>
              <c:layout>
                <c:manualLayout>
                  <c:x val="5.5264638919444373E-2"/>
                  <c:y val="-0.18902250780538687"/>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6-AC33-CF41-A0BC-6CBAAF5ADF44}"/>
                </c:ext>
              </c:extLst>
            </c:dLbl>
            <c:numFmt formatCode="0.0%" sourceLinked="0"/>
            <c:spPr>
              <a:noFill/>
              <a:ln w="25400">
                <a:noFill/>
              </a:ln>
            </c:spPr>
            <c:txPr>
              <a:bodyPr/>
              <a:lstStyle/>
              <a:p>
                <a:pPr>
                  <a:defRPr sz="1100"/>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Distribution!$B$19:$N$19</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Distribution!$B$20:$N$20</c:f>
              <c:numCache>
                <c:formatCode>#,##0.00</c:formatCode>
                <c:ptCount val="13"/>
                <c:pt idx="0">
                  <c:v>127.054129</c:v>
                </c:pt>
                <c:pt idx="1">
                  <c:v>2032.3661779999998</c:v>
                </c:pt>
                <c:pt idx="2">
                  <c:v>1136.6354509999999</c:v>
                </c:pt>
                <c:pt idx="3">
                  <c:v>0.13900900000000002</c:v>
                </c:pt>
                <c:pt idx="4">
                  <c:v>1396.7555599999998</c:v>
                </c:pt>
                <c:pt idx="5">
                  <c:v>61.820840999999994</c:v>
                </c:pt>
                <c:pt idx="6">
                  <c:v>856.37644300000011</c:v>
                </c:pt>
                <c:pt idx="7">
                  <c:v>8446.1079570000002</c:v>
                </c:pt>
                <c:pt idx="8">
                  <c:v>1023.304382</c:v>
                </c:pt>
                <c:pt idx="9">
                  <c:v>71.399936999999994</c:v>
                </c:pt>
                <c:pt idx="10">
                  <c:v>117.524756</c:v>
                </c:pt>
                <c:pt idx="11">
                  <c:v>526.60040500000002</c:v>
                </c:pt>
                <c:pt idx="12">
                  <c:v>2.5000000000000001E-4</c:v>
                </c:pt>
              </c:numCache>
            </c:numRef>
          </c:val>
          <c:extLst>
            <c:ext xmlns:c16="http://schemas.microsoft.com/office/drawing/2014/chart" uri="{C3380CC4-5D6E-409C-BE32-E72D297353CC}">
              <c16:uniqueId val="{00000017-AC33-CF41-A0BC-6CBAAF5ADF44}"/>
            </c:ext>
          </c:extLst>
        </c:ser>
        <c:dLbls>
          <c:showLegendKey val="0"/>
          <c:showVal val="0"/>
          <c:showCatName val="1"/>
          <c:showSerName val="0"/>
          <c:showPercent val="1"/>
          <c:showBubbleSize val="0"/>
          <c:showLeaderLines val="1"/>
        </c:dLbls>
        <c:firstSliceAng val="0"/>
      </c:pieChart>
      <c:spPr>
        <a:noFill/>
        <a:ln w="25400">
          <a:noFill/>
        </a:ln>
      </c:spPr>
    </c:plotArea>
    <c:plotVisOnly val="0"/>
    <c:dispBlanksAs val="gap"/>
    <c:showDLblsOverMax val="0"/>
  </c:chart>
  <c:spPr>
    <a:solidFill>
      <a:srgbClr val="FFFFFF"/>
    </a:solidFill>
    <a:ln w="3175">
      <a:solidFill>
        <a:schemeClr val="tx1"/>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1" l="0.75000000000001465" r="0.75000000000001465"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b="1"/>
            </a:pPr>
            <a:r>
              <a:rPr lang="en-US" sz="2000" b="1"/>
              <a:t>Products Distributed By Domain </a:t>
            </a:r>
          </a:p>
        </c:rich>
      </c:tx>
      <c:overlay val="0"/>
      <c:spPr>
        <a:noFill/>
        <a:ln w="25400">
          <a:noFill/>
        </a:ln>
      </c:spPr>
    </c:title>
    <c:autoTitleDeleted val="0"/>
    <c:plotArea>
      <c:layout/>
      <c:barChart>
        <c:barDir val="col"/>
        <c:grouping val="stacked"/>
        <c:varyColors val="0"/>
        <c:ser>
          <c:idx val="0"/>
          <c:order val="0"/>
          <c:tx>
            <c:strRef>
              <c:f>Distribution!$A$123</c:f>
              <c:strCache>
                <c:ptCount val="1"/>
                <c:pt idx="0">
                  <c:v>Foreign</c:v>
                </c:pt>
              </c:strCache>
            </c:strRef>
          </c:tx>
          <c:spPr>
            <a:gradFill rotWithShape="0">
              <a:gsLst>
                <a:gs pos="0">
                  <a:srgbClr val="A2BFF8"/>
                </a:gs>
                <a:gs pos="100000">
                  <a:srgbClr val="3670B6"/>
                </a:gs>
              </a:gsLst>
              <a:lin ang="5400000"/>
            </a:gradFill>
            <a:ln w="25400">
              <a:noFill/>
            </a:ln>
            <a:effectLst>
              <a:outerShdw dist="35921" dir="2700000" algn="br">
                <a:srgbClr val="000000"/>
              </a:outerShdw>
            </a:effectLst>
          </c:spPr>
          <c:invertIfNegative val="0"/>
          <c:cat>
            <c:strRef>
              <c:f>Distribution!$B$122:$N$122</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Distribution!$B$123:$N$123</c:f>
              <c:numCache>
                <c:formatCode>0.00</c:formatCode>
                <c:ptCount val="13"/>
                <c:pt idx="0">
                  <c:v>76.888159000000002</c:v>
                </c:pt>
                <c:pt idx="1">
                  <c:v>1033.923681</c:v>
                </c:pt>
                <c:pt idx="2">
                  <c:v>820.43525699999998</c:v>
                </c:pt>
                <c:pt idx="3">
                  <c:v>9.3999999999999997E-4</c:v>
                </c:pt>
                <c:pt idx="4">
                  <c:v>1071.4060710000001</c:v>
                </c:pt>
                <c:pt idx="5">
                  <c:v>55.146056000000002</c:v>
                </c:pt>
                <c:pt idx="6">
                  <c:v>642.84861699999999</c:v>
                </c:pt>
                <c:pt idx="7">
                  <c:v>6255.3732239999999</c:v>
                </c:pt>
                <c:pt idx="8">
                  <c:v>544.07563500000003</c:v>
                </c:pt>
                <c:pt idx="9">
                  <c:v>54.026868999999998</c:v>
                </c:pt>
                <c:pt idx="10">
                  <c:v>42.463799000000002</c:v>
                </c:pt>
                <c:pt idx="11">
                  <c:v>275.42025100000001</c:v>
                </c:pt>
                <c:pt idx="12">
                  <c:v>0</c:v>
                </c:pt>
              </c:numCache>
            </c:numRef>
          </c:val>
          <c:extLst>
            <c:ext xmlns:c16="http://schemas.microsoft.com/office/drawing/2014/chart" uri="{C3380CC4-5D6E-409C-BE32-E72D297353CC}">
              <c16:uniqueId val="{00000000-2A2A-E14F-B6D8-0B7F7D5BCEBA}"/>
            </c:ext>
          </c:extLst>
        </c:ser>
        <c:ser>
          <c:idx val="1"/>
          <c:order val="1"/>
          <c:tx>
            <c:strRef>
              <c:f>Distribution!$A$124</c:f>
              <c:strCache>
                <c:ptCount val="1"/>
                <c:pt idx="0">
                  <c:v>US COM</c:v>
                </c:pt>
              </c:strCache>
            </c:strRef>
          </c:tx>
          <c:spPr>
            <a:gradFill rotWithShape="0">
              <a:gsLst>
                <a:gs pos="0">
                  <a:srgbClr val="FAA1A0"/>
                </a:gs>
                <a:gs pos="100000">
                  <a:srgbClr val="B93734"/>
                </a:gs>
              </a:gsLst>
              <a:lin ang="5400000"/>
            </a:gradFill>
            <a:ln w="25400">
              <a:noFill/>
            </a:ln>
            <a:effectLst>
              <a:outerShdw dist="35921" dir="2700000" algn="br">
                <a:srgbClr val="000000"/>
              </a:outerShdw>
            </a:effectLst>
          </c:spPr>
          <c:invertIfNegative val="0"/>
          <c:cat>
            <c:strRef>
              <c:f>Distribution!$B$122:$N$122</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Distribution!$B$124:$N$124</c:f>
              <c:numCache>
                <c:formatCode>0.00</c:formatCode>
                <c:ptCount val="13"/>
                <c:pt idx="0">
                  <c:v>1.280556</c:v>
                </c:pt>
                <c:pt idx="1">
                  <c:v>837.70229400000005</c:v>
                </c:pt>
                <c:pt idx="2">
                  <c:v>65.204509999999999</c:v>
                </c:pt>
                <c:pt idx="3">
                  <c:v>8.5752999999999996E-2</c:v>
                </c:pt>
                <c:pt idx="4">
                  <c:v>29.728173000000002</c:v>
                </c:pt>
                <c:pt idx="5">
                  <c:v>1.114708</c:v>
                </c:pt>
                <c:pt idx="6">
                  <c:v>28.565664000000002</c:v>
                </c:pt>
                <c:pt idx="7">
                  <c:v>959.64927599999999</c:v>
                </c:pt>
                <c:pt idx="8">
                  <c:v>11.619820000000001</c:v>
                </c:pt>
                <c:pt idx="9">
                  <c:v>2.4977459999999998</c:v>
                </c:pt>
                <c:pt idx="10">
                  <c:v>18.377483000000002</c:v>
                </c:pt>
                <c:pt idx="11">
                  <c:v>201.014329</c:v>
                </c:pt>
                <c:pt idx="12">
                  <c:v>0</c:v>
                </c:pt>
              </c:numCache>
            </c:numRef>
          </c:val>
          <c:extLst>
            <c:ext xmlns:c16="http://schemas.microsoft.com/office/drawing/2014/chart" uri="{C3380CC4-5D6E-409C-BE32-E72D297353CC}">
              <c16:uniqueId val="{00000001-2A2A-E14F-B6D8-0B7F7D5BCEBA}"/>
            </c:ext>
          </c:extLst>
        </c:ser>
        <c:ser>
          <c:idx val="2"/>
          <c:order val="2"/>
          <c:tx>
            <c:strRef>
              <c:f>Distribution!$A$125</c:f>
              <c:strCache>
                <c:ptCount val="1"/>
                <c:pt idx="0">
                  <c:v>US EDU         </c:v>
                </c:pt>
              </c:strCache>
            </c:strRef>
          </c:tx>
          <c:spPr>
            <a:gradFill rotWithShape="0">
              <a:gsLst>
                <a:gs pos="0">
                  <a:srgbClr val="D4F4A6"/>
                </a:gs>
                <a:gs pos="100000">
                  <a:srgbClr val="8DB241"/>
                </a:gs>
              </a:gsLst>
              <a:lin ang="5400000"/>
            </a:gradFill>
            <a:ln w="25400">
              <a:noFill/>
            </a:ln>
            <a:effectLst>
              <a:outerShdw dist="35921" dir="2700000" algn="br">
                <a:srgbClr val="000000"/>
              </a:outerShdw>
            </a:effectLst>
          </c:spPr>
          <c:invertIfNegative val="0"/>
          <c:cat>
            <c:strRef>
              <c:f>Distribution!$B$122:$N$122</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Distribution!$B$125:$N$125</c:f>
              <c:numCache>
                <c:formatCode>0.00</c:formatCode>
                <c:ptCount val="13"/>
                <c:pt idx="0">
                  <c:v>28.400213999999998</c:v>
                </c:pt>
                <c:pt idx="1">
                  <c:v>50.654848000000001</c:v>
                </c:pt>
                <c:pt idx="2">
                  <c:v>29.417190999999999</c:v>
                </c:pt>
                <c:pt idx="3">
                  <c:v>5.1218E-2</c:v>
                </c:pt>
                <c:pt idx="4">
                  <c:v>215.249697</c:v>
                </c:pt>
                <c:pt idx="5">
                  <c:v>2.483886</c:v>
                </c:pt>
                <c:pt idx="6">
                  <c:v>136.31928500000001</c:v>
                </c:pt>
                <c:pt idx="7">
                  <c:v>899.20069100000001</c:v>
                </c:pt>
                <c:pt idx="8">
                  <c:v>42.27966</c:v>
                </c:pt>
                <c:pt idx="9">
                  <c:v>9.5494880000000002</c:v>
                </c:pt>
                <c:pt idx="10">
                  <c:v>12.335806</c:v>
                </c:pt>
                <c:pt idx="11">
                  <c:v>28.782620000000001</c:v>
                </c:pt>
                <c:pt idx="12">
                  <c:v>2.5000000000000001E-4</c:v>
                </c:pt>
              </c:numCache>
            </c:numRef>
          </c:val>
          <c:extLst>
            <c:ext xmlns:c16="http://schemas.microsoft.com/office/drawing/2014/chart" uri="{C3380CC4-5D6E-409C-BE32-E72D297353CC}">
              <c16:uniqueId val="{00000002-2A2A-E14F-B6D8-0B7F7D5BCEBA}"/>
            </c:ext>
          </c:extLst>
        </c:ser>
        <c:ser>
          <c:idx val="3"/>
          <c:order val="3"/>
          <c:tx>
            <c:strRef>
              <c:f>Distribution!$A$126</c:f>
              <c:strCache>
                <c:ptCount val="1"/>
                <c:pt idx="0">
                  <c:v>US GOV         </c:v>
                </c:pt>
              </c:strCache>
            </c:strRef>
          </c:tx>
          <c:spPr>
            <a:gradFill rotWithShape="0">
              <a:gsLst>
                <a:gs pos="0">
                  <a:srgbClr val="C5B3E2"/>
                </a:gs>
                <a:gs pos="100000">
                  <a:srgbClr val="704F97"/>
                </a:gs>
              </a:gsLst>
              <a:lin ang="5400000"/>
            </a:gradFill>
            <a:ln w="25400">
              <a:noFill/>
            </a:ln>
            <a:effectLst>
              <a:outerShdw dist="35921" dir="2700000" algn="br">
                <a:srgbClr val="000000"/>
              </a:outerShdw>
            </a:effectLst>
          </c:spPr>
          <c:invertIfNegative val="0"/>
          <c:cat>
            <c:strRef>
              <c:f>Distribution!$B$122:$N$122</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Distribution!$B$126:$N$126</c:f>
              <c:numCache>
                <c:formatCode>0.00</c:formatCode>
                <c:ptCount val="13"/>
                <c:pt idx="0">
                  <c:v>17.197797000000001</c:v>
                </c:pt>
                <c:pt idx="1">
                  <c:v>100.873468</c:v>
                </c:pt>
                <c:pt idx="2">
                  <c:v>78.369793999999999</c:v>
                </c:pt>
                <c:pt idx="3">
                  <c:v>1.13E-4</c:v>
                </c:pt>
                <c:pt idx="4">
                  <c:v>60.236359999999998</c:v>
                </c:pt>
                <c:pt idx="5">
                  <c:v>2.7654359999999998</c:v>
                </c:pt>
                <c:pt idx="6">
                  <c:v>29.374548000000001</c:v>
                </c:pt>
                <c:pt idx="7">
                  <c:v>215.312175</c:v>
                </c:pt>
                <c:pt idx="8">
                  <c:v>423.03021200000001</c:v>
                </c:pt>
                <c:pt idx="9">
                  <c:v>4.7559269999999998</c:v>
                </c:pt>
                <c:pt idx="10">
                  <c:v>1.883869</c:v>
                </c:pt>
                <c:pt idx="11">
                  <c:v>15.622788999999999</c:v>
                </c:pt>
                <c:pt idx="12">
                  <c:v>0</c:v>
                </c:pt>
              </c:numCache>
            </c:numRef>
          </c:val>
          <c:extLst>
            <c:ext xmlns:c16="http://schemas.microsoft.com/office/drawing/2014/chart" uri="{C3380CC4-5D6E-409C-BE32-E72D297353CC}">
              <c16:uniqueId val="{00000003-2A2A-E14F-B6D8-0B7F7D5BCEBA}"/>
            </c:ext>
          </c:extLst>
        </c:ser>
        <c:ser>
          <c:idx val="4"/>
          <c:order val="4"/>
          <c:tx>
            <c:strRef>
              <c:f>Distribution!$A$127</c:f>
              <c:strCache>
                <c:ptCount val="1"/>
                <c:pt idx="0">
                  <c:v>US ORG         </c:v>
                </c:pt>
              </c:strCache>
            </c:strRef>
          </c:tx>
          <c:spPr>
            <a:gradFill rotWithShape="0">
              <a:gsLst>
                <a:gs pos="0">
                  <a:srgbClr val="9DE2FF"/>
                </a:gs>
                <a:gs pos="100000">
                  <a:srgbClr val="31A1C0"/>
                </a:gs>
              </a:gsLst>
              <a:lin ang="5400000"/>
            </a:gradFill>
            <a:ln w="25400">
              <a:noFill/>
            </a:ln>
            <a:effectLst>
              <a:outerShdw dist="35921" dir="2700000" algn="br">
                <a:srgbClr val="000000"/>
              </a:outerShdw>
            </a:effectLst>
          </c:spPr>
          <c:invertIfNegative val="0"/>
          <c:cat>
            <c:strRef>
              <c:f>Distribution!$B$122:$N$122</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Distribution!$B$127:$N$127</c:f>
              <c:numCache>
                <c:formatCode>0.00</c:formatCode>
                <c:ptCount val="13"/>
                <c:pt idx="0">
                  <c:v>0.84419599999999995</c:v>
                </c:pt>
                <c:pt idx="1">
                  <c:v>4.1435149999999998</c:v>
                </c:pt>
                <c:pt idx="2">
                  <c:v>16.227748999999999</c:v>
                </c:pt>
                <c:pt idx="3">
                  <c:v>4.0000000000000003E-5</c:v>
                </c:pt>
                <c:pt idx="4">
                  <c:v>11.960405</c:v>
                </c:pt>
                <c:pt idx="5">
                  <c:v>0.268258</c:v>
                </c:pt>
                <c:pt idx="6">
                  <c:v>6.9997230000000004</c:v>
                </c:pt>
                <c:pt idx="7">
                  <c:v>69.116782999999998</c:v>
                </c:pt>
                <c:pt idx="8">
                  <c:v>1.4540820000000001</c:v>
                </c:pt>
                <c:pt idx="9">
                  <c:v>0.43791600000000003</c:v>
                </c:pt>
                <c:pt idx="10">
                  <c:v>0.194851</c:v>
                </c:pt>
                <c:pt idx="11">
                  <c:v>4.6987430000000003</c:v>
                </c:pt>
                <c:pt idx="12">
                  <c:v>0</c:v>
                </c:pt>
              </c:numCache>
            </c:numRef>
          </c:val>
          <c:extLst>
            <c:ext xmlns:c16="http://schemas.microsoft.com/office/drawing/2014/chart" uri="{C3380CC4-5D6E-409C-BE32-E72D297353CC}">
              <c16:uniqueId val="{00000004-2A2A-E14F-B6D8-0B7F7D5BCEBA}"/>
            </c:ext>
          </c:extLst>
        </c:ser>
        <c:ser>
          <c:idx val="5"/>
          <c:order val="5"/>
          <c:tx>
            <c:strRef>
              <c:f>Distribution!$A$128</c:f>
              <c:strCache>
                <c:ptCount val="1"/>
                <c:pt idx="0">
                  <c:v>US Other</c:v>
                </c:pt>
              </c:strCache>
            </c:strRef>
          </c:tx>
          <c:spPr>
            <a:ln w="25400">
              <a:noFill/>
            </a:ln>
            <a:effectLst>
              <a:outerShdw dist="35921" dir="2700000" algn="br">
                <a:srgbClr val="000000"/>
              </a:outerShdw>
            </a:effectLst>
          </c:spPr>
          <c:invertIfNegative val="0"/>
          <c:cat>
            <c:strRef>
              <c:f>Distribution!$B$122:$N$122</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Distribution!$B$128:$N$128</c:f>
              <c:numCache>
                <c:formatCode>0.00</c:formatCode>
                <c:ptCount val="13"/>
                <c:pt idx="0">
                  <c:v>2.4423910000000002</c:v>
                </c:pt>
                <c:pt idx="1">
                  <c:v>4.4638150000000003</c:v>
                </c:pt>
                <c:pt idx="2">
                  <c:v>126.97049199999999</c:v>
                </c:pt>
                <c:pt idx="3">
                  <c:v>9.4499999999999998E-4</c:v>
                </c:pt>
                <c:pt idx="4">
                  <c:v>8.1721389999999996</c:v>
                </c:pt>
                <c:pt idx="5">
                  <c:v>4.2497E-2</c:v>
                </c:pt>
                <c:pt idx="6">
                  <c:v>12.254739000000001</c:v>
                </c:pt>
                <c:pt idx="7">
                  <c:v>47.446606000000003</c:v>
                </c:pt>
                <c:pt idx="8">
                  <c:v>0.84493300000000005</c:v>
                </c:pt>
                <c:pt idx="9">
                  <c:v>0.131991</c:v>
                </c:pt>
                <c:pt idx="10">
                  <c:v>42.265886999999999</c:v>
                </c:pt>
                <c:pt idx="11">
                  <c:v>1.0610040000000001</c:v>
                </c:pt>
                <c:pt idx="12">
                  <c:v>0</c:v>
                </c:pt>
              </c:numCache>
            </c:numRef>
          </c:val>
          <c:extLst>
            <c:ext xmlns:c16="http://schemas.microsoft.com/office/drawing/2014/chart" uri="{C3380CC4-5D6E-409C-BE32-E72D297353CC}">
              <c16:uniqueId val="{00000005-2A2A-E14F-B6D8-0B7F7D5BCEBA}"/>
            </c:ext>
          </c:extLst>
        </c:ser>
        <c:ser>
          <c:idx val="6"/>
          <c:order val="6"/>
          <c:tx>
            <c:strRef>
              <c:f>Distribution!$A$129</c:f>
              <c:strCache>
                <c:ptCount val="1"/>
                <c:pt idx="0">
                  <c:v>Unknown</c:v>
                </c:pt>
              </c:strCache>
            </c:strRef>
          </c:tx>
          <c:spPr>
            <a:gradFill rotWithShape="0">
              <a:gsLst>
                <a:gs pos="0">
                  <a:srgbClr val="B6D1FF"/>
                </a:gs>
                <a:gs pos="100000">
                  <a:srgbClr val="8AA7D8"/>
                </a:gs>
              </a:gsLst>
              <a:lin ang="5400000"/>
            </a:gradFill>
            <a:ln w="25400">
              <a:noFill/>
            </a:ln>
            <a:effectLst>
              <a:outerShdw dist="35921" dir="2700000" algn="br">
                <a:srgbClr val="000000"/>
              </a:outerShdw>
            </a:effectLst>
          </c:spPr>
          <c:invertIfNegative val="0"/>
          <c:cat>
            <c:strRef>
              <c:f>Distribution!$B$122:$N$122</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Distribution!$B$129:$N$129</c:f>
              <c:numCache>
                <c:formatCode>0.00</c:formatCode>
                <c:ptCount val="13"/>
                <c:pt idx="0">
                  <c:v>8.1599999999999999E-4</c:v>
                </c:pt>
                <c:pt idx="1">
                  <c:v>0.60455700000000001</c:v>
                </c:pt>
                <c:pt idx="2">
                  <c:v>1.0458E-2</c:v>
                </c:pt>
                <c:pt idx="3">
                  <c:v>0</c:v>
                </c:pt>
                <c:pt idx="4">
                  <c:v>2.715E-3</c:v>
                </c:pt>
                <c:pt idx="5">
                  <c:v>0</c:v>
                </c:pt>
                <c:pt idx="6">
                  <c:v>1.3867000000000001E-2</c:v>
                </c:pt>
                <c:pt idx="7">
                  <c:v>9.2020000000000001E-3</c:v>
                </c:pt>
                <c:pt idx="8">
                  <c:v>4.0000000000000003E-5</c:v>
                </c:pt>
                <c:pt idx="9">
                  <c:v>0</c:v>
                </c:pt>
                <c:pt idx="10">
                  <c:v>3.0609999999999999E-3</c:v>
                </c:pt>
                <c:pt idx="11">
                  <c:v>6.69E-4</c:v>
                </c:pt>
                <c:pt idx="12">
                  <c:v>0</c:v>
                </c:pt>
              </c:numCache>
            </c:numRef>
          </c:val>
          <c:extLst>
            <c:ext xmlns:c16="http://schemas.microsoft.com/office/drawing/2014/chart" uri="{C3380CC4-5D6E-409C-BE32-E72D297353CC}">
              <c16:uniqueId val="{00000006-2A2A-E14F-B6D8-0B7F7D5BCEBA}"/>
            </c:ext>
          </c:extLst>
        </c:ser>
        <c:dLbls>
          <c:showLegendKey val="0"/>
          <c:showVal val="0"/>
          <c:showCatName val="0"/>
          <c:showSerName val="0"/>
          <c:showPercent val="0"/>
          <c:showBubbleSize val="0"/>
        </c:dLbls>
        <c:gapWidth val="95"/>
        <c:overlap val="100"/>
        <c:axId val="-426183264"/>
        <c:axId val="-426172384"/>
      </c:barChart>
      <c:catAx>
        <c:axId val="-426183264"/>
        <c:scaling>
          <c:orientation val="minMax"/>
        </c:scaling>
        <c:delete val="0"/>
        <c:axPos val="b"/>
        <c:numFmt formatCode="General" sourceLinked="1"/>
        <c:majorTickMark val="out"/>
        <c:minorTickMark val="none"/>
        <c:tickLblPos val="nextTo"/>
        <c:spPr>
          <a:ln w="3175">
            <a:solidFill>
              <a:srgbClr val="808080"/>
            </a:solidFill>
            <a:prstDash val="solid"/>
          </a:ln>
        </c:spPr>
        <c:txPr>
          <a:bodyPr rot="-5400000" vert="horz"/>
          <a:lstStyle/>
          <a:p>
            <a:pPr>
              <a:defRPr sz="1100" baseline="0"/>
            </a:pPr>
            <a:endParaRPr lang="en-US"/>
          </a:p>
        </c:txPr>
        <c:crossAx val="-426172384"/>
        <c:crosses val="autoZero"/>
        <c:auto val="1"/>
        <c:lblAlgn val="ctr"/>
        <c:lblOffset val="100"/>
        <c:noMultiLvlLbl val="0"/>
      </c:catAx>
      <c:valAx>
        <c:axId val="-426172384"/>
        <c:scaling>
          <c:orientation val="minMax"/>
          <c:min val="0"/>
        </c:scaling>
        <c:delete val="0"/>
        <c:axPos val="l"/>
        <c:majorGridlines>
          <c:spPr>
            <a:ln w="3175">
              <a:solidFill>
                <a:srgbClr val="808080"/>
              </a:solidFill>
              <a:prstDash val="solid"/>
            </a:ln>
          </c:spPr>
        </c:majorGridlines>
        <c:title>
          <c:tx>
            <c:rich>
              <a:bodyPr/>
              <a:lstStyle/>
              <a:p>
                <a:pPr>
                  <a:defRPr sz="1200"/>
                </a:pPr>
                <a:r>
                  <a:rPr lang="en-US" sz="1200"/>
                  <a:t>Products (Millions)</a:t>
                </a:r>
              </a:p>
            </c:rich>
          </c:tx>
          <c:overlay val="0"/>
          <c:spPr>
            <a:noFill/>
            <a:ln w="25400">
              <a:noFill/>
            </a:ln>
          </c:spPr>
        </c:title>
        <c:numFmt formatCode="0" sourceLinked="0"/>
        <c:majorTickMark val="none"/>
        <c:minorTickMark val="none"/>
        <c:tickLblPos val="nextTo"/>
        <c:spPr>
          <a:ln w="3175">
            <a:solidFill>
              <a:srgbClr val="808080"/>
            </a:solidFill>
            <a:prstDash val="solid"/>
          </a:ln>
        </c:spPr>
        <c:txPr>
          <a:bodyPr/>
          <a:lstStyle/>
          <a:p>
            <a:pPr>
              <a:defRPr sz="1200"/>
            </a:pPr>
            <a:endParaRPr lang="en-US"/>
          </a:p>
        </c:txPr>
        <c:crossAx val="-426183264"/>
        <c:crosses val="autoZero"/>
        <c:crossBetween val="between"/>
      </c:valAx>
      <c:spPr>
        <a:solidFill>
          <a:srgbClr val="FFFFFF"/>
        </a:solidFill>
        <a:ln w="3175">
          <a:solidFill>
            <a:schemeClr val="tx1"/>
          </a:solidFill>
        </a:ln>
      </c:spPr>
    </c:plotArea>
    <c:legend>
      <c:legendPos val="r"/>
      <c:layout>
        <c:manualLayout>
          <c:xMode val="edge"/>
          <c:yMode val="edge"/>
          <c:x val="0.85905293150445794"/>
          <c:y val="0.21213912689425851"/>
          <c:w val="0.12647018160269399"/>
          <c:h val="0.49324620026879484"/>
        </c:manualLayout>
      </c:layout>
      <c:overlay val="0"/>
      <c:txPr>
        <a:bodyPr/>
        <a:lstStyle/>
        <a:p>
          <a:pPr>
            <a:defRPr sz="1100" baseline="0"/>
          </a:pPr>
          <a:endParaRPr lang="en-US"/>
        </a:p>
      </c:txPr>
    </c:legend>
    <c:plotVisOnly val="1"/>
    <c:dispBlanksAs val="gap"/>
    <c:showDLblsOverMax val="0"/>
  </c:chart>
  <c:spPr>
    <a:solidFill>
      <a:srgbClr val="FFFFFF"/>
    </a:solidFill>
    <a:ln w="3175">
      <a:solidFill>
        <a:schemeClr val="tx1"/>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1" l="0.75000000000001465" r="0.7500000000000146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000" b="1" i="0" u="none" strike="noStrike" baseline="0">
                <a:solidFill>
                  <a:srgbClr val="000000"/>
                </a:solidFill>
                <a:latin typeface="Calibri"/>
                <a:ea typeface="Calibri"/>
                <a:cs typeface="Calibri"/>
              </a:defRPr>
            </a:pPr>
            <a:r>
              <a:rPr lang="en-US"/>
              <a:t>Volume Distributed By Level</a:t>
            </a:r>
          </a:p>
        </c:rich>
      </c:tx>
      <c:overlay val="0"/>
      <c:spPr>
        <a:noFill/>
        <a:ln w="25400">
          <a:noFill/>
        </a:ln>
      </c:spPr>
    </c:title>
    <c:autoTitleDeleted val="0"/>
    <c:plotArea>
      <c:layout/>
      <c:barChart>
        <c:barDir val="col"/>
        <c:grouping val="stacked"/>
        <c:varyColors val="0"/>
        <c:ser>
          <c:idx val="0"/>
          <c:order val="0"/>
          <c:tx>
            <c:strRef>
              <c:f>Distribution!$A$245</c:f>
              <c:strCache>
                <c:ptCount val="1"/>
                <c:pt idx="0">
                  <c:v>Level 0</c:v>
                </c:pt>
              </c:strCache>
            </c:strRef>
          </c:tx>
          <c:spPr>
            <a:gradFill rotWithShape="0">
              <a:gsLst>
                <a:gs pos="0">
                  <a:srgbClr val="A2BFF8"/>
                </a:gs>
                <a:gs pos="100000">
                  <a:srgbClr val="3670B6"/>
                </a:gs>
              </a:gsLst>
              <a:lin ang="5400000"/>
            </a:gradFill>
            <a:ln w="25400">
              <a:noFill/>
            </a:ln>
            <a:effectLst>
              <a:outerShdw dist="35921" dir="2700000" algn="br">
                <a:srgbClr val="000000"/>
              </a:outerShdw>
            </a:effectLst>
          </c:spPr>
          <c:invertIfNegative val="0"/>
          <c:cat>
            <c:strRef>
              <c:f>Distribution!$B$244:$N$244</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Distribution!$B$245:$N$245</c:f>
              <c:numCache>
                <c:formatCode>_(* #,##0.00_);_(* \(#,##0.00\);_(* "-"??_);_(@_)</c:formatCode>
                <c:ptCount val="13"/>
                <c:pt idx="0">
                  <c:v>208.81074644319318</c:v>
                </c:pt>
                <c:pt idx="1">
                  <c:v>15774.499185203582</c:v>
                </c:pt>
                <c:pt idx="2">
                  <c:v>0</c:v>
                </c:pt>
                <c:pt idx="3">
                  <c:v>0</c:v>
                </c:pt>
                <c:pt idx="4">
                  <c:v>32.212947140472302</c:v>
                </c:pt>
                <c:pt idx="5">
                  <c:v>1.2441363188372559E-2</c:v>
                </c:pt>
                <c:pt idx="6">
                  <c:v>103.36507788775488</c:v>
                </c:pt>
                <c:pt idx="7">
                  <c:v>9.4106421467276959</c:v>
                </c:pt>
                <c:pt idx="8">
                  <c:v>35.751658624788405</c:v>
                </c:pt>
                <c:pt idx="9">
                  <c:v>203.90496900316055</c:v>
                </c:pt>
                <c:pt idx="10">
                  <c:v>27.007090259770802</c:v>
                </c:pt>
                <c:pt idx="11">
                  <c:v>1.3920488218363964</c:v>
                </c:pt>
                <c:pt idx="12">
                  <c:v>0</c:v>
                </c:pt>
              </c:numCache>
            </c:numRef>
          </c:val>
          <c:extLst>
            <c:ext xmlns:c16="http://schemas.microsoft.com/office/drawing/2014/chart" uri="{C3380CC4-5D6E-409C-BE32-E72D297353CC}">
              <c16:uniqueId val="{00000000-D6C4-1447-AC86-801331044107}"/>
            </c:ext>
          </c:extLst>
        </c:ser>
        <c:ser>
          <c:idx val="1"/>
          <c:order val="1"/>
          <c:tx>
            <c:strRef>
              <c:f>Distribution!$A$246</c:f>
              <c:strCache>
                <c:ptCount val="1"/>
                <c:pt idx="0">
                  <c:v>Level 1</c:v>
                </c:pt>
              </c:strCache>
            </c:strRef>
          </c:tx>
          <c:spPr>
            <a:gradFill rotWithShape="0">
              <a:gsLst>
                <a:gs pos="0">
                  <a:srgbClr val="FAA1A0"/>
                </a:gs>
                <a:gs pos="100000">
                  <a:srgbClr val="B93734"/>
                </a:gs>
              </a:gsLst>
              <a:lin ang="5400000"/>
            </a:gradFill>
            <a:ln w="25400">
              <a:noFill/>
            </a:ln>
            <a:effectLst>
              <a:outerShdw dist="35921" dir="2700000" algn="br">
                <a:srgbClr val="000000"/>
              </a:outerShdw>
            </a:effectLst>
          </c:spPr>
          <c:invertIfNegative val="0"/>
          <c:cat>
            <c:strRef>
              <c:f>Distribution!$B$244:$N$244</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Distribution!$B$246:$N$246</c:f>
              <c:numCache>
                <c:formatCode>_(* #,##0.00_);_(* \(#,##0.00\);_(* "-"??_);_(@_)</c:formatCode>
                <c:ptCount val="13"/>
                <c:pt idx="0">
                  <c:v>4087.3612393245498</c:v>
                </c:pt>
                <c:pt idx="1">
                  <c:v>125685.71491701296</c:v>
                </c:pt>
                <c:pt idx="2">
                  <c:v>549.41738910376273</c:v>
                </c:pt>
                <c:pt idx="3">
                  <c:v>6.6413825433737594</c:v>
                </c:pt>
                <c:pt idx="4">
                  <c:v>6373.5233550677931</c:v>
                </c:pt>
                <c:pt idx="5">
                  <c:v>45.360887735739162</c:v>
                </c:pt>
                <c:pt idx="6">
                  <c:v>30137.933128094268</c:v>
                </c:pt>
                <c:pt idx="7">
                  <c:v>7351.7487066550475</c:v>
                </c:pt>
                <c:pt idx="8">
                  <c:v>1924.3190773204196</c:v>
                </c:pt>
                <c:pt idx="9">
                  <c:v>2730.5513907117629</c:v>
                </c:pt>
                <c:pt idx="10">
                  <c:v>290.41798806320691</c:v>
                </c:pt>
                <c:pt idx="11">
                  <c:v>17530.246193567382</c:v>
                </c:pt>
                <c:pt idx="12">
                  <c:v>0</c:v>
                </c:pt>
              </c:numCache>
            </c:numRef>
          </c:val>
          <c:extLst>
            <c:ext xmlns:c16="http://schemas.microsoft.com/office/drawing/2014/chart" uri="{C3380CC4-5D6E-409C-BE32-E72D297353CC}">
              <c16:uniqueId val="{00000001-D6C4-1447-AC86-801331044107}"/>
            </c:ext>
          </c:extLst>
        </c:ser>
        <c:ser>
          <c:idx val="2"/>
          <c:order val="2"/>
          <c:tx>
            <c:strRef>
              <c:f>Distribution!$A$247</c:f>
              <c:strCache>
                <c:ptCount val="1"/>
                <c:pt idx="0">
                  <c:v>Level 2</c:v>
                </c:pt>
              </c:strCache>
            </c:strRef>
          </c:tx>
          <c:spPr>
            <a:gradFill rotWithShape="0">
              <a:gsLst>
                <a:gs pos="0">
                  <a:srgbClr val="D4F4A6"/>
                </a:gs>
                <a:gs pos="100000">
                  <a:srgbClr val="8DB241"/>
                </a:gs>
              </a:gsLst>
              <a:lin ang="5400000"/>
            </a:gradFill>
            <a:ln w="25400">
              <a:noFill/>
            </a:ln>
            <a:effectLst>
              <a:outerShdw dist="35921" dir="2700000" algn="br">
                <a:srgbClr val="000000"/>
              </a:outerShdw>
            </a:effectLst>
          </c:spPr>
          <c:invertIfNegative val="0"/>
          <c:cat>
            <c:strRef>
              <c:f>Distribution!$B$244:$N$244</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Distribution!$B$247:$N$247</c:f>
              <c:numCache>
                <c:formatCode>_(* #,##0.00_);_(* \(#,##0.00\);_(* "-"??_);_(@_)</c:formatCode>
                <c:ptCount val="13"/>
                <c:pt idx="0">
                  <c:v>6067.7535009557159</c:v>
                </c:pt>
                <c:pt idx="1">
                  <c:v>17943.392241279467</c:v>
                </c:pt>
                <c:pt idx="2">
                  <c:v>31.361423395029298</c:v>
                </c:pt>
                <c:pt idx="3">
                  <c:v>7.2214578312923532E-3</c:v>
                </c:pt>
                <c:pt idx="4">
                  <c:v>10091.774677723819</c:v>
                </c:pt>
                <c:pt idx="5">
                  <c:v>68.570256268300881</c:v>
                </c:pt>
                <c:pt idx="6">
                  <c:v>13355.288285066386</c:v>
                </c:pt>
                <c:pt idx="7">
                  <c:v>21227.605590796844</c:v>
                </c:pt>
                <c:pt idx="8">
                  <c:v>14611.350459107158</c:v>
                </c:pt>
                <c:pt idx="9">
                  <c:v>2716.0889728477778</c:v>
                </c:pt>
                <c:pt idx="10">
                  <c:v>670.97969441112775</c:v>
                </c:pt>
                <c:pt idx="11">
                  <c:v>9787.6896154772458</c:v>
                </c:pt>
                <c:pt idx="12">
                  <c:v>0</c:v>
                </c:pt>
              </c:numCache>
            </c:numRef>
          </c:val>
          <c:extLst>
            <c:ext xmlns:c16="http://schemas.microsoft.com/office/drawing/2014/chart" uri="{C3380CC4-5D6E-409C-BE32-E72D297353CC}">
              <c16:uniqueId val="{00000002-D6C4-1447-AC86-801331044107}"/>
            </c:ext>
          </c:extLst>
        </c:ser>
        <c:ser>
          <c:idx val="3"/>
          <c:order val="3"/>
          <c:tx>
            <c:strRef>
              <c:f>Distribution!$A$248</c:f>
              <c:strCache>
                <c:ptCount val="1"/>
                <c:pt idx="0">
                  <c:v>Level 3</c:v>
                </c:pt>
              </c:strCache>
            </c:strRef>
          </c:tx>
          <c:spPr>
            <a:gradFill rotWithShape="0">
              <a:gsLst>
                <a:gs pos="0">
                  <a:srgbClr val="C5B3E2"/>
                </a:gs>
                <a:gs pos="100000">
                  <a:srgbClr val="704F97"/>
                </a:gs>
              </a:gsLst>
              <a:lin ang="5400000"/>
            </a:gradFill>
            <a:ln w="25400">
              <a:noFill/>
            </a:ln>
            <a:effectLst>
              <a:outerShdw dist="35921" dir="2700000" algn="br">
                <a:srgbClr val="000000"/>
              </a:outerShdw>
            </a:effectLst>
          </c:spPr>
          <c:invertIfNegative val="0"/>
          <c:cat>
            <c:strRef>
              <c:f>Distribution!$B$244:$N$244</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Distribution!$B$248:$N$248</c:f>
              <c:numCache>
                <c:formatCode>_(* #,##0.00_);_(* \(#,##0.00\);_(* "-"??_);_(@_)</c:formatCode>
                <c:ptCount val="13"/>
                <c:pt idx="0">
                  <c:v>2058.7594330014072</c:v>
                </c:pt>
                <c:pt idx="1">
                  <c:v>863.98785150050708</c:v>
                </c:pt>
                <c:pt idx="2">
                  <c:v>0.91412591667722065</c:v>
                </c:pt>
                <c:pt idx="3">
                  <c:v>0</c:v>
                </c:pt>
                <c:pt idx="4">
                  <c:v>2994.8799088163496</c:v>
                </c:pt>
                <c:pt idx="5">
                  <c:v>80.807850658555182</c:v>
                </c:pt>
                <c:pt idx="6">
                  <c:v>4529.0258741265234</c:v>
                </c:pt>
                <c:pt idx="7">
                  <c:v>51586.983813842329</c:v>
                </c:pt>
                <c:pt idx="8">
                  <c:v>69444.077668724334</c:v>
                </c:pt>
                <c:pt idx="9">
                  <c:v>466.31317319190646</c:v>
                </c:pt>
                <c:pt idx="10">
                  <c:v>529.04276536198904</c:v>
                </c:pt>
                <c:pt idx="11">
                  <c:v>1227.0305381442579</c:v>
                </c:pt>
                <c:pt idx="12">
                  <c:v>0</c:v>
                </c:pt>
              </c:numCache>
            </c:numRef>
          </c:val>
          <c:extLst>
            <c:ext xmlns:c16="http://schemas.microsoft.com/office/drawing/2014/chart" uri="{C3380CC4-5D6E-409C-BE32-E72D297353CC}">
              <c16:uniqueId val="{00000003-D6C4-1447-AC86-801331044107}"/>
            </c:ext>
          </c:extLst>
        </c:ser>
        <c:ser>
          <c:idx val="4"/>
          <c:order val="4"/>
          <c:tx>
            <c:strRef>
              <c:f>Distribution!$A$249</c:f>
              <c:strCache>
                <c:ptCount val="1"/>
                <c:pt idx="0">
                  <c:v>Level 4</c:v>
                </c:pt>
              </c:strCache>
            </c:strRef>
          </c:tx>
          <c:spPr>
            <a:gradFill rotWithShape="0">
              <a:gsLst>
                <a:gs pos="0">
                  <a:srgbClr val="9DE2FF"/>
                </a:gs>
                <a:gs pos="100000">
                  <a:srgbClr val="31A1C0"/>
                </a:gs>
              </a:gsLst>
              <a:lin ang="5400000"/>
            </a:gradFill>
            <a:ln w="25400">
              <a:noFill/>
            </a:ln>
            <a:effectLst>
              <a:outerShdw dist="35921" dir="2700000" algn="br">
                <a:srgbClr val="000000"/>
              </a:outerShdw>
            </a:effectLst>
          </c:spPr>
          <c:invertIfNegative val="0"/>
          <c:cat>
            <c:strRef>
              <c:f>Distribution!$B$244:$N$244</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Distribution!$B$249:$N$249</c:f>
              <c:numCache>
                <c:formatCode>_(* #,##0.00_);_(* \(#,##0.00\);_(* "-"??_);_(@_)</c:formatCode>
                <c:ptCount val="13"/>
                <c:pt idx="0">
                  <c:v>18.94580150102313</c:v>
                </c:pt>
                <c:pt idx="1">
                  <c:v>890.8468671606563</c:v>
                </c:pt>
                <c:pt idx="2">
                  <c:v>0</c:v>
                </c:pt>
                <c:pt idx="3">
                  <c:v>0</c:v>
                </c:pt>
                <c:pt idx="4">
                  <c:v>13938.205501674085</c:v>
                </c:pt>
                <c:pt idx="5">
                  <c:v>1162.675410836875</c:v>
                </c:pt>
                <c:pt idx="6">
                  <c:v>80.784451384246481</c:v>
                </c:pt>
                <c:pt idx="7">
                  <c:v>545.89714004066775</c:v>
                </c:pt>
                <c:pt idx="8">
                  <c:v>43688.070405588747</c:v>
                </c:pt>
                <c:pt idx="9">
                  <c:v>18.240352858353603</c:v>
                </c:pt>
                <c:pt idx="10">
                  <c:v>15702.383385152834</c:v>
                </c:pt>
                <c:pt idx="11">
                  <c:v>811.54411399086428</c:v>
                </c:pt>
                <c:pt idx="12">
                  <c:v>2.6138873181480371E-5</c:v>
                </c:pt>
              </c:numCache>
            </c:numRef>
          </c:val>
          <c:extLst>
            <c:ext xmlns:c16="http://schemas.microsoft.com/office/drawing/2014/chart" uri="{C3380CC4-5D6E-409C-BE32-E72D297353CC}">
              <c16:uniqueId val="{00000004-D6C4-1447-AC86-801331044107}"/>
            </c:ext>
          </c:extLst>
        </c:ser>
        <c:ser>
          <c:idx val="5"/>
          <c:order val="5"/>
          <c:tx>
            <c:strRef>
              <c:f>Distribution!$A$250</c:f>
              <c:strCache>
                <c:ptCount val="1"/>
                <c:pt idx="0">
                  <c:v>Others1</c:v>
                </c:pt>
              </c:strCache>
            </c:strRef>
          </c:tx>
          <c:spPr>
            <a:gradFill rotWithShape="0">
              <a:gsLst>
                <a:gs pos="0">
                  <a:srgbClr val="FFB885"/>
                </a:gs>
                <a:gs pos="100000">
                  <a:srgbClr val="F28225"/>
                </a:gs>
              </a:gsLst>
              <a:lin ang="5400000"/>
            </a:gradFill>
            <a:ln w="25400">
              <a:noFill/>
            </a:ln>
            <a:effectLst>
              <a:outerShdw dist="35921" dir="2700000" algn="br">
                <a:srgbClr val="000000"/>
              </a:outerShdw>
            </a:effectLst>
          </c:spPr>
          <c:invertIfNegative val="0"/>
          <c:cat>
            <c:strRef>
              <c:f>Distribution!$B$244:$N$244</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Distribution!$B$250:$N$250</c:f>
              <c:numCache>
                <c:formatCode>_(* #,##0.00_);_(* \(#,##0.00\);_(* "-"??_);_(@_)</c:formatCode>
                <c:ptCount val="13"/>
                <c:pt idx="0">
                  <c:v>2813.2171972082861</c:v>
                </c:pt>
                <c:pt idx="1">
                  <c:v>7.8925591042634471</c:v>
                </c:pt>
                <c:pt idx="2">
                  <c:v>43.155992898674313</c:v>
                </c:pt>
                <c:pt idx="3">
                  <c:v>0</c:v>
                </c:pt>
                <c:pt idx="4">
                  <c:v>3.4051318839974511</c:v>
                </c:pt>
                <c:pt idx="5">
                  <c:v>0</c:v>
                </c:pt>
                <c:pt idx="6">
                  <c:v>0.10404972446758594</c:v>
                </c:pt>
                <c:pt idx="7">
                  <c:v>8.6504566355270054</c:v>
                </c:pt>
                <c:pt idx="8">
                  <c:v>36.772478056350295</c:v>
                </c:pt>
                <c:pt idx="9">
                  <c:v>25.353456340064355</c:v>
                </c:pt>
                <c:pt idx="10">
                  <c:v>1.8435435278515742</c:v>
                </c:pt>
                <c:pt idx="11">
                  <c:v>19.343614060958302</c:v>
                </c:pt>
                <c:pt idx="12">
                  <c:v>7.6096147222415235E-4</c:v>
                </c:pt>
              </c:numCache>
            </c:numRef>
          </c:val>
          <c:extLst>
            <c:ext xmlns:c16="http://schemas.microsoft.com/office/drawing/2014/chart" uri="{C3380CC4-5D6E-409C-BE32-E72D297353CC}">
              <c16:uniqueId val="{00000005-D6C4-1447-AC86-801331044107}"/>
            </c:ext>
          </c:extLst>
        </c:ser>
        <c:dLbls>
          <c:showLegendKey val="0"/>
          <c:showVal val="0"/>
          <c:showCatName val="0"/>
          <c:showSerName val="0"/>
          <c:showPercent val="0"/>
          <c:showBubbleSize val="0"/>
        </c:dLbls>
        <c:gapWidth val="55"/>
        <c:overlap val="100"/>
        <c:axId val="-426174560"/>
        <c:axId val="-426170752"/>
      </c:barChart>
      <c:catAx>
        <c:axId val="-426174560"/>
        <c:scaling>
          <c:orientation val="minMax"/>
        </c:scaling>
        <c:delete val="0"/>
        <c:axPos val="b"/>
        <c:numFmt formatCode="General" sourceLinked="1"/>
        <c:majorTickMark val="none"/>
        <c:minorTickMark val="none"/>
        <c:tickLblPos val="nextTo"/>
        <c:spPr>
          <a:ln w="3175">
            <a:solidFill>
              <a:srgbClr val="808080"/>
            </a:solidFill>
            <a:prstDash val="solid"/>
          </a:ln>
        </c:spPr>
        <c:txPr>
          <a:bodyPr rot="-5400000" vert="horz"/>
          <a:lstStyle/>
          <a:p>
            <a:pPr>
              <a:defRPr sz="1100" baseline="0"/>
            </a:pPr>
            <a:endParaRPr lang="en-US"/>
          </a:p>
        </c:txPr>
        <c:crossAx val="-426170752"/>
        <c:crosses val="autoZero"/>
        <c:auto val="1"/>
        <c:lblAlgn val="ctr"/>
        <c:lblOffset val="100"/>
        <c:noMultiLvlLbl val="0"/>
      </c:catAx>
      <c:valAx>
        <c:axId val="-426170752"/>
        <c:scaling>
          <c:orientation val="minMax"/>
        </c:scaling>
        <c:delete val="0"/>
        <c:axPos val="l"/>
        <c:majorGridlines>
          <c:spPr>
            <a:ln w="3175">
              <a:solidFill>
                <a:srgbClr val="808080"/>
              </a:solidFill>
              <a:prstDash val="solid"/>
            </a:ln>
          </c:spPr>
        </c:majorGridlines>
        <c:title>
          <c:tx>
            <c:rich>
              <a:bodyPr rot="-5400000" vert="horz"/>
              <a:lstStyle/>
              <a:p>
                <a:pPr>
                  <a:defRPr sz="1200"/>
                </a:pPr>
                <a:r>
                  <a:rPr lang="en-US" sz="1200"/>
                  <a:t>Volume (TBs)</a:t>
                </a:r>
              </a:p>
            </c:rich>
          </c:tx>
          <c:overlay val="0"/>
        </c:title>
        <c:numFmt formatCode="0" sourceLinked="0"/>
        <c:majorTickMark val="none"/>
        <c:minorTickMark val="none"/>
        <c:tickLblPos val="nextTo"/>
        <c:spPr>
          <a:ln w="3175">
            <a:solidFill>
              <a:srgbClr val="808080"/>
            </a:solidFill>
            <a:prstDash val="solid"/>
          </a:ln>
        </c:spPr>
        <c:txPr>
          <a:bodyPr/>
          <a:lstStyle/>
          <a:p>
            <a:pPr>
              <a:defRPr sz="1200"/>
            </a:pPr>
            <a:endParaRPr lang="en-US"/>
          </a:p>
        </c:txPr>
        <c:crossAx val="-426174560"/>
        <c:crosses val="autoZero"/>
        <c:crossBetween val="between"/>
      </c:valAx>
      <c:spPr>
        <a:solidFill>
          <a:srgbClr val="FFFFFF"/>
        </a:solidFill>
        <a:ln w="25400">
          <a:solidFill>
            <a:srgbClr val="808080"/>
          </a:solidFill>
        </a:ln>
      </c:spPr>
    </c:plotArea>
    <c:legend>
      <c:legendPos val="r"/>
      <c:layout>
        <c:manualLayout>
          <c:xMode val="edge"/>
          <c:yMode val="edge"/>
          <c:x val="0.86118933891003235"/>
          <c:y val="0.21358246280920878"/>
          <c:w val="0.13724560184008591"/>
          <c:h val="0.52658286284805556"/>
        </c:manualLayout>
      </c:layout>
      <c:overlay val="0"/>
      <c:spPr>
        <a:noFill/>
        <a:ln w="25400">
          <a:noFill/>
        </a:ln>
      </c:spPr>
      <c:txPr>
        <a:bodyPr/>
        <a:lstStyle/>
        <a:p>
          <a:pPr>
            <a:defRPr sz="1200"/>
          </a:pPr>
          <a:endParaRPr lang="en-US"/>
        </a:p>
      </c:txPr>
    </c:legend>
    <c:plotVisOnly val="1"/>
    <c:dispBlanksAs val="gap"/>
    <c:showDLblsOverMax val="0"/>
  </c:chart>
  <c:spPr>
    <a:solidFill>
      <a:srgbClr val="FFFFFF"/>
    </a:solidFill>
    <a:ln w="3175">
      <a:solidFill>
        <a:schemeClr val="tx1"/>
      </a:solidFill>
      <a:prstDash val="solid"/>
    </a:ln>
  </c:spPr>
  <c:printSettings>
    <c:headerFooter alignWithMargins="0"/>
    <c:pageMargins b="1" l="0.75000000000001465" r="0.7500000000000146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b="1"/>
            </a:pPr>
            <a:r>
              <a:rPr lang="en-US" sz="2000" b="1"/>
              <a:t>Products Distributed By Level</a:t>
            </a:r>
          </a:p>
        </c:rich>
      </c:tx>
      <c:overlay val="0"/>
      <c:spPr>
        <a:noFill/>
        <a:ln w="25400">
          <a:noFill/>
        </a:ln>
      </c:spPr>
    </c:title>
    <c:autoTitleDeleted val="0"/>
    <c:plotArea>
      <c:layout/>
      <c:barChart>
        <c:barDir val="col"/>
        <c:grouping val="stacked"/>
        <c:varyColors val="0"/>
        <c:ser>
          <c:idx val="0"/>
          <c:order val="0"/>
          <c:tx>
            <c:strRef>
              <c:f>Distribution!$A$209</c:f>
              <c:strCache>
                <c:ptCount val="1"/>
                <c:pt idx="0">
                  <c:v>Level 0</c:v>
                </c:pt>
              </c:strCache>
            </c:strRef>
          </c:tx>
          <c:spPr>
            <a:gradFill rotWithShape="0">
              <a:gsLst>
                <a:gs pos="0">
                  <a:srgbClr val="A2BFF8"/>
                </a:gs>
                <a:gs pos="100000">
                  <a:srgbClr val="3670B6"/>
                </a:gs>
              </a:gsLst>
              <a:lin ang="5400000"/>
            </a:gradFill>
            <a:ln w="25400">
              <a:noFill/>
            </a:ln>
            <a:effectLst>
              <a:outerShdw dist="35921" dir="2700000" algn="br">
                <a:srgbClr val="000000"/>
              </a:outerShdw>
            </a:effectLst>
          </c:spPr>
          <c:invertIfNegative val="0"/>
          <c:cat>
            <c:strRef>
              <c:f>Distribution!$B$208:$N$208</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Distribution!$B$209:$N$209</c:f>
              <c:numCache>
                <c:formatCode>_(* #,##0.00_);_(* \(#,##0.00\);_(* "-"??_);_(@_)</c:formatCode>
                <c:ptCount val="13"/>
                <c:pt idx="0">
                  <c:v>0.95940899999999996</c:v>
                </c:pt>
                <c:pt idx="1">
                  <c:v>10.463236</c:v>
                </c:pt>
                <c:pt idx="2">
                  <c:v>0</c:v>
                </c:pt>
                <c:pt idx="3">
                  <c:v>0</c:v>
                </c:pt>
                <c:pt idx="4">
                  <c:v>1.0347500000000001</c:v>
                </c:pt>
                <c:pt idx="5">
                  <c:v>5.0239999999999998E-3</c:v>
                </c:pt>
                <c:pt idx="6">
                  <c:v>5.9224589999999999</c:v>
                </c:pt>
                <c:pt idx="7">
                  <c:v>3.4989999999999999E-3</c:v>
                </c:pt>
                <c:pt idx="8">
                  <c:v>8.3593600000000006</c:v>
                </c:pt>
                <c:pt idx="9">
                  <c:v>0.45162799999999997</c:v>
                </c:pt>
                <c:pt idx="10">
                  <c:v>2.8522599999999998</c:v>
                </c:pt>
                <c:pt idx="11">
                  <c:v>0.121002</c:v>
                </c:pt>
                <c:pt idx="12">
                  <c:v>0</c:v>
                </c:pt>
              </c:numCache>
            </c:numRef>
          </c:val>
          <c:extLst>
            <c:ext xmlns:c16="http://schemas.microsoft.com/office/drawing/2014/chart" uri="{C3380CC4-5D6E-409C-BE32-E72D297353CC}">
              <c16:uniqueId val="{00000000-FEAB-A346-B68B-B2CED45F394B}"/>
            </c:ext>
          </c:extLst>
        </c:ser>
        <c:ser>
          <c:idx val="1"/>
          <c:order val="1"/>
          <c:tx>
            <c:strRef>
              <c:f>Distribution!$A$210</c:f>
              <c:strCache>
                <c:ptCount val="1"/>
                <c:pt idx="0">
                  <c:v>Level 1</c:v>
                </c:pt>
              </c:strCache>
            </c:strRef>
          </c:tx>
          <c:spPr>
            <a:gradFill rotWithShape="0">
              <a:gsLst>
                <a:gs pos="0">
                  <a:srgbClr val="FAA1A0"/>
                </a:gs>
                <a:gs pos="100000">
                  <a:srgbClr val="B93734"/>
                </a:gs>
              </a:gsLst>
              <a:lin ang="5400000"/>
            </a:gradFill>
            <a:ln w="25400">
              <a:noFill/>
            </a:ln>
            <a:effectLst>
              <a:outerShdw dist="35921" dir="2700000" algn="br">
                <a:srgbClr val="000000"/>
              </a:outerShdw>
            </a:effectLst>
          </c:spPr>
          <c:invertIfNegative val="0"/>
          <c:cat>
            <c:strRef>
              <c:f>Distribution!$B$208:$N$208</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Distribution!$B$210:$N$210</c:f>
              <c:numCache>
                <c:formatCode>_(* #,##0.00_);_(* \(#,##0.00\);_(* "-"??_);_(@_)</c:formatCode>
                <c:ptCount val="13"/>
                <c:pt idx="0">
                  <c:v>29.255057000000001</c:v>
                </c:pt>
                <c:pt idx="1">
                  <c:v>55.517214000000003</c:v>
                </c:pt>
                <c:pt idx="2">
                  <c:v>1024.010372</c:v>
                </c:pt>
                <c:pt idx="3">
                  <c:v>0.132661</c:v>
                </c:pt>
                <c:pt idx="4">
                  <c:v>173.575109</c:v>
                </c:pt>
                <c:pt idx="5">
                  <c:v>12.247745</c:v>
                </c:pt>
                <c:pt idx="6">
                  <c:v>187.096047</c:v>
                </c:pt>
                <c:pt idx="7">
                  <c:v>880.94166199999995</c:v>
                </c:pt>
                <c:pt idx="8">
                  <c:v>63.101177</c:v>
                </c:pt>
                <c:pt idx="9">
                  <c:v>4.9847200000000003</c:v>
                </c:pt>
                <c:pt idx="10">
                  <c:v>0.98972000000000004</c:v>
                </c:pt>
                <c:pt idx="11">
                  <c:v>18.177164000000001</c:v>
                </c:pt>
                <c:pt idx="12">
                  <c:v>0</c:v>
                </c:pt>
              </c:numCache>
            </c:numRef>
          </c:val>
          <c:extLst>
            <c:ext xmlns:c16="http://schemas.microsoft.com/office/drawing/2014/chart" uri="{C3380CC4-5D6E-409C-BE32-E72D297353CC}">
              <c16:uniqueId val="{00000001-FEAB-A346-B68B-B2CED45F394B}"/>
            </c:ext>
          </c:extLst>
        </c:ser>
        <c:ser>
          <c:idx val="2"/>
          <c:order val="2"/>
          <c:tx>
            <c:strRef>
              <c:f>Distribution!$A$211</c:f>
              <c:strCache>
                <c:ptCount val="1"/>
                <c:pt idx="0">
                  <c:v>Level 2</c:v>
                </c:pt>
              </c:strCache>
            </c:strRef>
          </c:tx>
          <c:spPr>
            <a:gradFill rotWithShape="0">
              <a:gsLst>
                <a:gs pos="0">
                  <a:srgbClr val="D4F4A6"/>
                </a:gs>
                <a:gs pos="100000">
                  <a:srgbClr val="8DB241"/>
                </a:gs>
              </a:gsLst>
              <a:lin ang="5400000"/>
            </a:gradFill>
            <a:ln w="25400">
              <a:noFill/>
            </a:ln>
            <a:effectLst>
              <a:outerShdw dist="35921" dir="2700000" algn="br">
                <a:srgbClr val="000000"/>
              </a:outerShdw>
            </a:effectLst>
          </c:spPr>
          <c:invertIfNegative val="0"/>
          <c:cat>
            <c:strRef>
              <c:f>Distribution!$B$208:$N$208</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Distribution!$B$211:$N$211</c:f>
              <c:numCache>
                <c:formatCode>_(* #,##0.00_);_(* \(#,##0.00\);_(* "-"??_);_(@_)</c:formatCode>
                <c:ptCount val="13"/>
                <c:pt idx="0">
                  <c:v>80.647962000000007</c:v>
                </c:pt>
                <c:pt idx="1">
                  <c:v>1958.068272</c:v>
                </c:pt>
                <c:pt idx="2">
                  <c:v>57.505842999999999</c:v>
                </c:pt>
                <c:pt idx="3">
                  <c:v>6.3480000000000003E-3</c:v>
                </c:pt>
                <c:pt idx="4">
                  <c:v>287.24009999999998</c:v>
                </c:pt>
                <c:pt idx="5">
                  <c:v>16.878972000000001</c:v>
                </c:pt>
                <c:pt idx="6">
                  <c:v>445.59005500000001</c:v>
                </c:pt>
                <c:pt idx="7">
                  <c:v>1923.539473</c:v>
                </c:pt>
                <c:pt idx="8">
                  <c:v>134.944513</c:v>
                </c:pt>
                <c:pt idx="9">
                  <c:v>42.033234999999998</c:v>
                </c:pt>
                <c:pt idx="10">
                  <c:v>1.151486</c:v>
                </c:pt>
                <c:pt idx="11">
                  <c:v>139.11466100000001</c:v>
                </c:pt>
                <c:pt idx="12">
                  <c:v>0</c:v>
                </c:pt>
              </c:numCache>
            </c:numRef>
          </c:val>
          <c:extLst>
            <c:ext xmlns:c16="http://schemas.microsoft.com/office/drawing/2014/chart" uri="{C3380CC4-5D6E-409C-BE32-E72D297353CC}">
              <c16:uniqueId val="{00000002-FEAB-A346-B68B-B2CED45F394B}"/>
            </c:ext>
          </c:extLst>
        </c:ser>
        <c:ser>
          <c:idx val="3"/>
          <c:order val="3"/>
          <c:tx>
            <c:strRef>
              <c:f>Distribution!$A$212</c:f>
              <c:strCache>
                <c:ptCount val="1"/>
                <c:pt idx="0">
                  <c:v>Level 3</c:v>
                </c:pt>
              </c:strCache>
            </c:strRef>
          </c:tx>
          <c:spPr>
            <a:gradFill rotWithShape="0">
              <a:gsLst>
                <a:gs pos="0">
                  <a:srgbClr val="C5B3E2"/>
                </a:gs>
                <a:gs pos="100000">
                  <a:srgbClr val="704F97"/>
                </a:gs>
              </a:gsLst>
              <a:lin ang="5400000"/>
            </a:gradFill>
            <a:ln w="25400">
              <a:noFill/>
            </a:ln>
            <a:effectLst>
              <a:outerShdw dist="35921" dir="2700000" algn="br">
                <a:srgbClr val="000000"/>
              </a:outerShdw>
            </a:effectLst>
          </c:spPr>
          <c:invertIfNegative val="0"/>
          <c:cat>
            <c:strRef>
              <c:f>Distribution!$B$208:$N$208</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Distribution!$B$212:$N$212</c:f>
              <c:numCache>
                <c:formatCode>_(* #,##0.00_);_(* \(#,##0.00\);_(* "-"??_);_(@_)</c:formatCode>
                <c:ptCount val="13"/>
                <c:pt idx="0">
                  <c:v>5.5018310000000001</c:v>
                </c:pt>
                <c:pt idx="1">
                  <c:v>7.8200279999999998</c:v>
                </c:pt>
                <c:pt idx="2">
                  <c:v>8.1550000000000008E-3</c:v>
                </c:pt>
                <c:pt idx="3">
                  <c:v>0</c:v>
                </c:pt>
                <c:pt idx="4">
                  <c:v>560.90404100000001</c:v>
                </c:pt>
                <c:pt idx="5">
                  <c:v>26.714172000000001</c:v>
                </c:pt>
                <c:pt idx="6">
                  <c:v>200.56281799999999</c:v>
                </c:pt>
                <c:pt idx="7">
                  <c:v>5394.0561740000003</c:v>
                </c:pt>
                <c:pt idx="8">
                  <c:v>758.69012999999995</c:v>
                </c:pt>
                <c:pt idx="9">
                  <c:v>21.235582999999998</c:v>
                </c:pt>
                <c:pt idx="10">
                  <c:v>41.636597000000002</c:v>
                </c:pt>
                <c:pt idx="11">
                  <c:v>361.14722899999998</c:v>
                </c:pt>
                <c:pt idx="12">
                  <c:v>0</c:v>
                </c:pt>
              </c:numCache>
            </c:numRef>
          </c:val>
          <c:extLst>
            <c:ext xmlns:c16="http://schemas.microsoft.com/office/drawing/2014/chart" uri="{C3380CC4-5D6E-409C-BE32-E72D297353CC}">
              <c16:uniqueId val="{00000003-FEAB-A346-B68B-B2CED45F394B}"/>
            </c:ext>
          </c:extLst>
        </c:ser>
        <c:ser>
          <c:idx val="4"/>
          <c:order val="4"/>
          <c:tx>
            <c:strRef>
              <c:f>Distribution!$A$213</c:f>
              <c:strCache>
                <c:ptCount val="1"/>
                <c:pt idx="0">
                  <c:v>Level 4</c:v>
                </c:pt>
              </c:strCache>
            </c:strRef>
          </c:tx>
          <c:spPr>
            <a:gradFill rotWithShape="0">
              <a:gsLst>
                <a:gs pos="0">
                  <a:srgbClr val="9DE2FF"/>
                </a:gs>
                <a:gs pos="100000">
                  <a:srgbClr val="31A1C0"/>
                </a:gs>
              </a:gsLst>
              <a:lin ang="5400000"/>
            </a:gradFill>
            <a:ln w="25400">
              <a:noFill/>
            </a:ln>
            <a:effectLst>
              <a:outerShdw dist="35921" dir="2700000" algn="br">
                <a:srgbClr val="000000"/>
              </a:outerShdw>
            </a:effectLst>
          </c:spPr>
          <c:invertIfNegative val="0"/>
          <c:cat>
            <c:strRef>
              <c:f>Distribution!$B$208:$N$208</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Distribution!$B$213:$N$213</c:f>
              <c:numCache>
                <c:formatCode>_(* #,##0.00_);_(* \(#,##0.00\);_(* "-"??_);_(@_)</c:formatCode>
                <c:ptCount val="13"/>
                <c:pt idx="0">
                  <c:v>0.161219</c:v>
                </c:pt>
                <c:pt idx="1">
                  <c:v>0.47750900000000002</c:v>
                </c:pt>
                <c:pt idx="2">
                  <c:v>0</c:v>
                </c:pt>
                <c:pt idx="3">
                  <c:v>0</c:v>
                </c:pt>
                <c:pt idx="4">
                  <c:v>372.92375500000003</c:v>
                </c:pt>
                <c:pt idx="5">
                  <c:v>5.9749280000000002</c:v>
                </c:pt>
                <c:pt idx="6">
                  <c:v>17.205064</c:v>
                </c:pt>
                <c:pt idx="7">
                  <c:v>241.292148</c:v>
                </c:pt>
                <c:pt idx="8">
                  <c:v>55.282094000000001</c:v>
                </c:pt>
                <c:pt idx="9">
                  <c:v>0.85717299999999996</c:v>
                </c:pt>
                <c:pt idx="10">
                  <c:v>70.893038000000004</c:v>
                </c:pt>
                <c:pt idx="11">
                  <c:v>8.0029699999999995</c:v>
                </c:pt>
                <c:pt idx="12">
                  <c:v>4.6E-5</c:v>
                </c:pt>
              </c:numCache>
            </c:numRef>
          </c:val>
          <c:extLst>
            <c:ext xmlns:c16="http://schemas.microsoft.com/office/drawing/2014/chart" uri="{C3380CC4-5D6E-409C-BE32-E72D297353CC}">
              <c16:uniqueId val="{00000004-FEAB-A346-B68B-B2CED45F394B}"/>
            </c:ext>
          </c:extLst>
        </c:ser>
        <c:ser>
          <c:idx val="5"/>
          <c:order val="5"/>
          <c:tx>
            <c:strRef>
              <c:f>Distribution!$A$214</c:f>
              <c:strCache>
                <c:ptCount val="1"/>
                <c:pt idx="0">
                  <c:v>Others1</c:v>
                </c:pt>
              </c:strCache>
            </c:strRef>
          </c:tx>
          <c:spPr>
            <a:ln w="25400">
              <a:noFill/>
            </a:ln>
            <a:effectLst>
              <a:outerShdw dist="35921" dir="2700000" algn="br">
                <a:srgbClr val="000000"/>
              </a:outerShdw>
            </a:effectLst>
          </c:spPr>
          <c:invertIfNegative val="0"/>
          <c:cat>
            <c:strRef>
              <c:f>Distribution!$B$208:$N$208</c:f>
              <c:strCache>
                <c:ptCount val="13"/>
                <c:pt idx="0">
                  <c:v>ASDC</c:v>
                </c:pt>
                <c:pt idx="1">
                  <c:v>ASF</c:v>
                </c:pt>
                <c:pt idx="2">
                  <c:v>CDDIS</c:v>
                </c:pt>
                <c:pt idx="3">
                  <c:v>CSDA</c:v>
                </c:pt>
                <c:pt idx="4">
                  <c:v>GESDISC</c:v>
                </c:pt>
                <c:pt idx="5">
                  <c:v>GHRC</c:v>
                </c:pt>
                <c:pt idx="6">
                  <c:v>LAADS DAAC</c:v>
                </c:pt>
                <c:pt idx="7">
                  <c:v>LP DAAC</c:v>
                </c:pt>
                <c:pt idx="8">
                  <c:v>NSIDC</c:v>
                </c:pt>
                <c:pt idx="9">
                  <c:v>OB.DAAC</c:v>
                </c:pt>
                <c:pt idx="10">
                  <c:v>ORNL</c:v>
                </c:pt>
                <c:pt idx="11">
                  <c:v>PO.DAAC</c:v>
                </c:pt>
                <c:pt idx="12">
                  <c:v>SEDAC</c:v>
                </c:pt>
              </c:strCache>
            </c:strRef>
          </c:cat>
          <c:val>
            <c:numRef>
              <c:f>Distribution!$B$214:$N$214</c:f>
              <c:numCache>
                <c:formatCode>_(* #,##0.00_);_(* \(#,##0.00\);_(* "-"??_);_(@_)</c:formatCode>
                <c:ptCount val="13"/>
                <c:pt idx="0">
                  <c:v>10.528651</c:v>
                </c:pt>
                <c:pt idx="1">
                  <c:v>1.9918999999999999E-2</c:v>
                </c:pt>
                <c:pt idx="2">
                  <c:v>55.111080999999999</c:v>
                </c:pt>
                <c:pt idx="3">
                  <c:v>0</c:v>
                </c:pt>
                <c:pt idx="4">
                  <c:v>1.0778049999999999</c:v>
                </c:pt>
                <c:pt idx="5">
                  <c:v>0</c:v>
                </c:pt>
                <c:pt idx="6">
                  <c:v>0</c:v>
                </c:pt>
                <c:pt idx="7">
                  <c:v>6.2750009999999996</c:v>
                </c:pt>
                <c:pt idx="8">
                  <c:v>2.927108</c:v>
                </c:pt>
                <c:pt idx="9">
                  <c:v>1.8375980000000001</c:v>
                </c:pt>
                <c:pt idx="10">
                  <c:v>1.655E-3</c:v>
                </c:pt>
                <c:pt idx="11">
                  <c:v>3.7379000000000003E-2</c:v>
                </c:pt>
                <c:pt idx="12">
                  <c:v>2.04E-4</c:v>
                </c:pt>
              </c:numCache>
            </c:numRef>
          </c:val>
          <c:extLst>
            <c:ext xmlns:c16="http://schemas.microsoft.com/office/drawing/2014/chart" uri="{C3380CC4-5D6E-409C-BE32-E72D297353CC}">
              <c16:uniqueId val="{00000005-FEAB-A346-B68B-B2CED45F394B}"/>
            </c:ext>
          </c:extLst>
        </c:ser>
        <c:dLbls>
          <c:showLegendKey val="0"/>
          <c:showVal val="0"/>
          <c:showCatName val="0"/>
          <c:showSerName val="0"/>
          <c:showPercent val="0"/>
          <c:showBubbleSize val="0"/>
        </c:dLbls>
        <c:gapWidth val="95"/>
        <c:overlap val="100"/>
        <c:axId val="-426171840"/>
        <c:axId val="-426169120"/>
      </c:barChart>
      <c:catAx>
        <c:axId val="-426171840"/>
        <c:scaling>
          <c:orientation val="minMax"/>
        </c:scaling>
        <c:delete val="0"/>
        <c:axPos val="b"/>
        <c:numFmt formatCode="General" sourceLinked="1"/>
        <c:majorTickMark val="out"/>
        <c:minorTickMark val="none"/>
        <c:tickLblPos val="nextTo"/>
        <c:spPr>
          <a:ln w="3175">
            <a:solidFill>
              <a:srgbClr val="808080"/>
            </a:solidFill>
            <a:prstDash val="solid"/>
          </a:ln>
        </c:spPr>
        <c:txPr>
          <a:bodyPr rot="-5400000" vert="horz"/>
          <a:lstStyle/>
          <a:p>
            <a:pPr>
              <a:defRPr sz="1100" baseline="0"/>
            </a:pPr>
            <a:endParaRPr lang="en-US"/>
          </a:p>
        </c:txPr>
        <c:crossAx val="-426169120"/>
        <c:crosses val="autoZero"/>
        <c:auto val="1"/>
        <c:lblAlgn val="ctr"/>
        <c:lblOffset val="100"/>
        <c:noMultiLvlLbl val="0"/>
      </c:catAx>
      <c:valAx>
        <c:axId val="-426169120"/>
        <c:scaling>
          <c:orientation val="minMax"/>
          <c:min val="0"/>
        </c:scaling>
        <c:delete val="0"/>
        <c:axPos val="l"/>
        <c:majorGridlines>
          <c:spPr>
            <a:ln w="3175">
              <a:solidFill>
                <a:srgbClr val="808080"/>
              </a:solidFill>
              <a:prstDash val="solid"/>
            </a:ln>
          </c:spPr>
        </c:majorGridlines>
        <c:title>
          <c:tx>
            <c:rich>
              <a:bodyPr/>
              <a:lstStyle/>
              <a:p>
                <a:pPr>
                  <a:defRPr sz="1200"/>
                </a:pPr>
                <a:r>
                  <a:rPr lang="en-US" sz="1200"/>
                  <a:t>Products (Millions)</a:t>
                </a:r>
              </a:p>
            </c:rich>
          </c:tx>
          <c:overlay val="0"/>
          <c:spPr>
            <a:noFill/>
            <a:ln w="25400">
              <a:noFill/>
            </a:ln>
          </c:spPr>
        </c:title>
        <c:numFmt formatCode="0" sourceLinked="0"/>
        <c:majorTickMark val="none"/>
        <c:minorTickMark val="none"/>
        <c:tickLblPos val="nextTo"/>
        <c:spPr>
          <a:ln w="3175">
            <a:solidFill>
              <a:srgbClr val="808080"/>
            </a:solidFill>
            <a:prstDash val="solid"/>
          </a:ln>
        </c:spPr>
        <c:txPr>
          <a:bodyPr/>
          <a:lstStyle/>
          <a:p>
            <a:pPr>
              <a:defRPr sz="1200"/>
            </a:pPr>
            <a:endParaRPr lang="en-US"/>
          </a:p>
        </c:txPr>
        <c:crossAx val="-426171840"/>
        <c:crosses val="autoZero"/>
        <c:crossBetween val="between"/>
      </c:valAx>
      <c:spPr>
        <a:solidFill>
          <a:srgbClr val="FFFFFF"/>
        </a:solidFill>
        <a:ln w="3175">
          <a:solidFill>
            <a:schemeClr val="tx1"/>
          </a:solidFill>
        </a:ln>
      </c:spPr>
    </c:plotArea>
    <c:legend>
      <c:legendPos val="r"/>
      <c:layout>
        <c:manualLayout>
          <c:xMode val="edge"/>
          <c:yMode val="edge"/>
          <c:x val="0.87128725032187404"/>
          <c:y val="0.21583243275312317"/>
          <c:w val="0.12647018160269399"/>
          <c:h val="0.49324620026879484"/>
        </c:manualLayout>
      </c:layout>
      <c:overlay val="0"/>
      <c:txPr>
        <a:bodyPr/>
        <a:lstStyle/>
        <a:p>
          <a:pPr>
            <a:defRPr sz="1100" baseline="0"/>
          </a:pPr>
          <a:endParaRPr lang="en-US"/>
        </a:p>
      </c:txPr>
    </c:legend>
    <c:plotVisOnly val="1"/>
    <c:dispBlanksAs val="gap"/>
    <c:showDLblsOverMax val="0"/>
  </c:chart>
  <c:spPr>
    <a:solidFill>
      <a:srgbClr val="FFFFFF"/>
    </a:solidFill>
    <a:ln w="3175">
      <a:solidFill>
        <a:schemeClr val="tx1"/>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1" l="0.75000000000001465" r="0.7500000000000146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Foreign Users</a:t>
            </a:r>
          </a:p>
        </c:rich>
      </c:tx>
      <c:overlay val="0"/>
    </c:title>
    <c:autoTitleDeleted val="0"/>
    <c:view3D>
      <c:rotX val="30"/>
      <c:rotY val="0"/>
      <c:rAngAx val="0"/>
    </c:view3D>
    <c:floor>
      <c:thickness val="0"/>
    </c:floor>
    <c:sideWall>
      <c:thickness val="0"/>
    </c:sideWall>
    <c:backWall>
      <c:thickness val="0"/>
    </c:backWall>
    <c:plotArea>
      <c:layout/>
      <c:pie3DChart>
        <c:varyColors val="1"/>
        <c:ser>
          <c:idx val="0"/>
          <c:order val="0"/>
          <c:tx>
            <c:strRef>
              <c:f>'Foreign Distribution'!$B$3</c:f>
              <c:strCache>
                <c:ptCount val="1"/>
                <c:pt idx="0">
                  <c:v># of Users 4</c:v>
                </c:pt>
              </c:strCache>
            </c:strRef>
          </c:tx>
          <c:dLbls>
            <c:dLbl>
              <c:idx val="0"/>
              <c:layout>
                <c:manualLayout>
                  <c:x val="1.9094761972555934E-3"/>
                  <c:y val="-3.0832987981765436E-2"/>
                </c:manualLayout>
              </c:layout>
              <c:tx>
                <c:rich>
                  <a:bodyPr/>
                  <a:lstStyle/>
                  <a:p>
                    <a:r>
                      <a:rPr lang="en-US" baseline="0"/>
                      <a:t>EU, </a:t>
                    </a:r>
                    <a:fld id="{B0E87088-0B05-4F58-9860-9A3A4866C8E3}" type="VALUE">
                      <a:rPr lang="en-US" baseline="0"/>
                      <a:pPr/>
                      <a:t>[VALUE]</a:t>
                    </a:fld>
                    <a:r>
                      <a:rPr lang="en-US" baseline="0"/>
                      <a:t>, </a:t>
                    </a:r>
                    <a:fld id="{CDC33A74-353E-4CCF-91F7-498A56BBA729}" type="PERCENTAGE">
                      <a:rPr lang="en-US" baseline="0"/>
                      <a:pPr/>
                      <a:t>[PERCENTAGE]</a:t>
                    </a:fld>
                    <a:endParaRPr lang="en-US" baseline="0"/>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A5D3-0C4E-AD29-DB8CF45C30FA}"/>
                </c:ext>
              </c:extLst>
            </c:dLbl>
            <c:dLbl>
              <c:idx val="1"/>
              <c:layout>
                <c:manualLayout>
                  <c:x val="0.18497924720466966"/>
                  <c:y val="-3.1153591803264234E-2"/>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A5D3-0C4E-AD29-DB8CF45C30FA}"/>
                </c:ext>
              </c:extLst>
            </c:dLbl>
            <c:dLbl>
              <c:idx val="2"/>
              <c:layout>
                <c:manualLayout>
                  <c:x val="-4.3894078608741251E-3"/>
                  <c:y val="-0.15488515223391033"/>
                </c:manualLayout>
              </c:layout>
              <c:tx>
                <c:rich>
                  <a:bodyPr/>
                  <a:lstStyle/>
                  <a:p>
                    <a:r>
                      <a:rPr lang="en-US"/>
                      <a:t>China, </a:t>
                    </a:r>
                    <a:fld id="{7A5DB466-B212-4A63-8170-F2B2BE49A85D}" type="VALUE">
                      <a:rPr lang="en-US"/>
                      <a:pPr/>
                      <a:t>[VALUE]</a:t>
                    </a:fld>
                    <a:r>
                      <a:rPr lang="en-US"/>
                      <a:t>, </a:t>
                    </a:r>
                    <a:fld id="{9FAE38CD-B861-40B9-9F18-374D736B734A}" type="PERCENTAGE">
                      <a:rPr lang="en-US"/>
                      <a:pPr/>
                      <a:t>[PERCENTAGE]</a:t>
                    </a:fld>
                    <a:endParaRPr lang="en-US"/>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A5D3-0C4E-AD29-DB8CF45C30FA}"/>
                </c:ext>
              </c:extLst>
            </c:dLbl>
            <c:dLbl>
              <c:idx val="3"/>
              <c:layout>
                <c:manualLayout>
                  <c:x val="0.21974965229485396"/>
                  <c:y val="-3.2732274647081731E-3"/>
                </c:manualLayout>
              </c:layout>
              <c:spPr/>
              <c:txPr>
                <a:bodyPr lIns="38100" tIns="19050" rIns="38100" bIns="19050">
                  <a:spAutoFit/>
                </a:bodyPr>
                <a:lstStyle/>
                <a:p>
                  <a:pPr>
                    <a:defRPr/>
                  </a:pPr>
                  <a:endParaRPr lang="en-US"/>
                </a:p>
              </c:txPr>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A5D3-0C4E-AD29-DB8CF45C30FA}"/>
                </c:ext>
              </c:extLst>
            </c:dLbl>
            <c:dLbl>
              <c:idx val="4"/>
              <c:layout>
                <c:manualLayout>
                  <c:x val="-0.12064536265372951"/>
                  <c:y val="-1.6423849090749196E-16"/>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A5D3-0C4E-AD29-DB8CF45C30FA}"/>
                </c:ext>
              </c:extLst>
            </c:dLbl>
            <c:dLbl>
              <c:idx val="5"/>
              <c:layout>
                <c:manualLayout>
                  <c:x val="0"/>
                  <c:y val="2.3380448104681202E-3"/>
                </c:manualLayout>
              </c:layout>
              <c:spPr/>
              <c:txPr>
                <a:bodyPr lIns="38100" tIns="19050" rIns="38100" bIns="19050">
                  <a:spAutoFit/>
                </a:bodyPr>
                <a:lstStyle/>
                <a:p>
                  <a:pPr>
                    <a:defRPr/>
                  </a:pPr>
                  <a:endParaRPr lang="en-US"/>
                </a:p>
              </c:txPr>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A5D3-0C4E-AD29-DB8CF45C30FA}"/>
                </c:ext>
              </c:extLst>
            </c:dLbl>
            <c:dLbl>
              <c:idx val="6"/>
              <c:layout>
                <c:manualLayout>
                  <c:x val="6.0972479274583026E-2"/>
                  <c:y val="-8.4718413557767977E-3"/>
                </c:manualLayout>
              </c:layout>
              <c:tx>
                <c:rich>
                  <a:bodyPr/>
                  <a:lstStyle/>
                  <a:p>
                    <a:r>
                      <a:rPr lang="en-US" baseline="0"/>
                      <a:t>Unknown, </a:t>
                    </a:r>
                    <a:fld id="{A8C10006-11BF-40E8-8CB9-4EBA2C65AB03}" type="VALUE">
                      <a:rPr lang="en-US" baseline="0"/>
                      <a:pPr/>
                      <a:t>[VALUE]</a:t>
                    </a:fld>
                    <a:r>
                      <a:rPr lang="en-US" baseline="0"/>
                      <a:t>, </a:t>
                    </a:r>
                    <a:fld id="{9636AB2A-3CAE-4EE0-BC45-AE899C8699BD}" type="PERCENTAGE">
                      <a:rPr lang="en-US" baseline="0"/>
                      <a:pPr/>
                      <a:t>[PERCENTAGE]</a:t>
                    </a:fld>
                    <a:endParaRPr lang="en-US" baseline="0"/>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A5D3-0C4E-AD29-DB8CF45C30FA}"/>
                </c:ext>
              </c:extLst>
            </c:dLbl>
            <c:spPr>
              <a:noFill/>
              <a:ln>
                <a:noFill/>
              </a:ln>
              <a:effectLst/>
            </c:spPr>
            <c:dLblPos val="bestFit"/>
            <c:showLegendKey val="0"/>
            <c:showVal val="1"/>
            <c:showCatName val="1"/>
            <c:showSerName val="0"/>
            <c:showPercent val="1"/>
            <c:showBubbleSize val="0"/>
            <c:showLeaderLines val="1"/>
            <c:extLst>
              <c:ext xmlns:c15="http://schemas.microsoft.com/office/drawing/2012/chart" uri="{CE6537A1-D6FC-4f65-9D91-7224C49458BB}"/>
            </c:extLst>
          </c:dLbls>
          <c:cat>
            <c:strRef>
              <c:f>'Foreign Distribution'!$A$4:$A$10</c:f>
              <c:strCache>
                <c:ptCount val="7"/>
                <c:pt idx="0">
                  <c:v>EU 1</c:v>
                </c:pt>
                <c:pt idx="1">
                  <c:v>Canada</c:v>
                </c:pt>
                <c:pt idx="2">
                  <c:v>China 2</c:v>
                </c:pt>
                <c:pt idx="3">
                  <c:v>Japan</c:v>
                </c:pt>
                <c:pt idx="4">
                  <c:v>United Kingdom</c:v>
                </c:pt>
                <c:pt idx="5">
                  <c:v>Other Foreign Countries</c:v>
                </c:pt>
                <c:pt idx="6">
                  <c:v>Unknown 3</c:v>
                </c:pt>
              </c:strCache>
            </c:strRef>
          </c:cat>
          <c:val>
            <c:numRef>
              <c:f>'Foreign Distribution'!$B$4:$B$10</c:f>
              <c:numCache>
                <c:formatCode>#,##0</c:formatCode>
                <c:ptCount val="7"/>
                <c:pt idx="0">
                  <c:v>345300</c:v>
                </c:pt>
                <c:pt idx="1">
                  <c:v>29532</c:v>
                </c:pt>
                <c:pt idx="2">
                  <c:v>359929</c:v>
                </c:pt>
                <c:pt idx="3">
                  <c:v>16032</c:v>
                </c:pt>
                <c:pt idx="4">
                  <c:v>97089</c:v>
                </c:pt>
                <c:pt idx="5">
                  <c:v>3868186</c:v>
                </c:pt>
                <c:pt idx="6">
                  <c:v>6927</c:v>
                </c:pt>
              </c:numCache>
            </c:numRef>
          </c:val>
          <c:extLst>
            <c:ext xmlns:c16="http://schemas.microsoft.com/office/drawing/2014/chart" uri="{C3380CC4-5D6E-409C-BE32-E72D297353CC}">
              <c16:uniqueId val="{00000007-A5D3-0C4E-AD29-DB8CF45C30FA}"/>
            </c:ext>
          </c:extLst>
        </c:ser>
        <c:dLbls>
          <c:showLegendKey val="0"/>
          <c:showVal val="0"/>
          <c:showCatName val="0"/>
          <c:showSerName val="0"/>
          <c:showPercent val="0"/>
          <c:showBubbleSize val="0"/>
          <c:showLeaderLines val="1"/>
        </c:dLbls>
      </c:pie3DChart>
    </c:plotArea>
    <c:plotVisOnly val="1"/>
    <c:dispBlanksAs val="gap"/>
    <c:showDLblsOverMax val="0"/>
  </c:chart>
  <c:printSettings>
    <c:headerFooter/>
    <c:pageMargins b="0.75000000000001443" l="0.70000000000000062" r="0.70000000000000062" t="0.75000000000001443"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Foreign </a:t>
            </a:r>
            <a:r>
              <a:rPr lang="en-US" sz="1800" b="1" i="0" u="none" strike="noStrike" baseline="0">
                <a:effectLst/>
              </a:rPr>
              <a:t>Product Distribution (1000s)</a:t>
            </a:r>
            <a:endParaRPr lang="en-US"/>
          </a:p>
        </c:rich>
      </c:tx>
      <c:overlay val="0"/>
    </c:title>
    <c:autoTitleDeleted val="0"/>
    <c:view3D>
      <c:rotX val="30"/>
      <c:rotY val="0"/>
      <c:rAngAx val="0"/>
    </c:view3D>
    <c:floor>
      <c:thickness val="0"/>
    </c:floor>
    <c:sideWall>
      <c:thickness val="0"/>
    </c:sideWall>
    <c:backWall>
      <c:thickness val="0"/>
    </c:backWall>
    <c:plotArea>
      <c:layout/>
      <c:pie3DChart>
        <c:varyColors val="1"/>
        <c:ser>
          <c:idx val="1"/>
          <c:order val="0"/>
          <c:tx>
            <c:strRef>
              <c:f>'Foreign Distribution'!$C$3</c:f>
              <c:strCache>
                <c:ptCount val="1"/>
                <c:pt idx="0">
                  <c:v># of Products (1000s)</c:v>
                </c:pt>
              </c:strCache>
            </c:strRef>
          </c:tx>
          <c:dLbls>
            <c:dLbl>
              <c:idx val="0"/>
              <c:layout>
                <c:manualLayout>
                  <c:x val="-2.1231305818316336E-3"/>
                  <c:y val="-2.5527454763518798E-2"/>
                </c:manualLayout>
              </c:layout>
              <c:tx>
                <c:rich>
                  <a:bodyPr/>
                  <a:lstStyle/>
                  <a:p>
                    <a:r>
                      <a:rPr lang="en-US" baseline="0"/>
                      <a:t> EU,</a:t>
                    </a:r>
                    <a:fld id="{F94776F3-3852-4D19-AB43-A054AD7AF79E}" type="VALUE">
                      <a:rPr lang="en-US" baseline="0"/>
                      <a:pPr/>
                      <a:t>[VALUE]</a:t>
                    </a:fld>
                    <a:r>
                      <a:rPr lang="en-US" baseline="0"/>
                      <a:t>, </a:t>
                    </a:r>
                    <a:fld id="{02036826-1A2F-4F2E-8096-E1886759C41D}" type="PERCENTAGE">
                      <a:rPr lang="en-US" baseline="0"/>
                      <a:pPr/>
                      <a:t>[PERCENTAGE]</a:t>
                    </a:fld>
                    <a:endParaRPr lang="en-US" baseline="0"/>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637B-DF40-9678-2DE3E550B777}"/>
                </c:ext>
              </c:extLst>
            </c:dLbl>
            <c:dLbl>
              <c:idx val="1"/>
              <c:layout>
                <c:manualLayout>
                  <c:x val="4.8594338326746755E-3"/>
                  <c:y val="-5.8210419750392456E-2"/>
                </c:manualLayout>
              </c:layout>
              <c:spPr/>
              <c:txPr>
                <a:bodyPr lIns="38100" tIns="19050" rIns="38100" bIns="19050">
                  <a:spAutoFit/>
                </a:bodyPr>
                <a:lstStyle/>
                <a:p>
                  <a:pPr>
                    <a:defRPr/>
                  </a:pPr>
                  <a:endParaRPr lang="en-US"/>
                </a:p>
              </c:txPr>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37B-DF40-9678-2DE3E550B777}"/>
                </c:ext>
              </c:extLst>
            </c:dLbl>
            <c:dLbl>
              <c:idx val="2"/>
              <c:layout>
                <c:manualLayout>
                  <c:x val="5.3718379415224414E-2"/>
                  <c:y val="-1.6188186796952573E-16"/>
                </c:manualLayout>
              </c:layout>
              <c:tx>
                <c:rich>
                  <a:bodyPr/>
                  <a:lstStyle/>
                  <a:p>
                    <a:r>
                      <a:rPr lang="en-US" baseline="0"/>
                      <a:t>China, </a:t>
                    </a:r>
                    <a:fld id="{78D196D5-BD26-434C-89EA-8B7FB08775CE}" type="VALUE">
                      <a:rPr lang="en-US" baseline="0"/>
                      <a:pPr/>
                      <a:t>[VALUE]</a:t>
                    </a:fld>
                    <a:r>
                      <a:rPr lang="en-US" baseline="0"/>
                      <a:t>, </a:t>
                    </a:r>
                    <a:fld id="{EA87C9A7-E653-4580-B28B-4383036F855E}" type="PERCENTAGE">
                      <a:rPr lang="en-US" baseline="0"/>
                      <a:pPr/>
                      <a:t>[PERCENTAGE]</a:t>
                    </a:fld>
                    <a:endParaRPr lang="en-US" baseline="0"/>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637B-DF40-9678-2DE3E550B777}"/>
                </c:ext>
              </c:extLst>
            </c:dLbl>
            <c:dLbl>
              <c:idx val="3"/>
              <c:layout>
                <c:manualLayout>
                  <c:x val="4.9028325153424479E-2"/>
                  <c:y val="0.10344909700856929"/>
                </c:manualLayout>
              </c:layout>
              <c:spPr/>
              <c:txPr>
                <a:bodyPr lIns="38100" tIns="19050" rIns="38100" bIns="19050">
                  <a:spAutoFit/>
                </a:bodyPr>
                <a:lstStyle/>
                <a:p>
                  <a:pPr>
                    <a:defRPr/>
                  </a:pPr>
                  <a:endParaRPr lang="en-US"/>
                </a:p>
              </c:txPr>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637B-DF40-9678-2DE3E550B777}"/>
                </c:ext>
              </c:extLst>
            </c:dLbl>
            <c:dLbl>
              <c:idx val="4"/>
              <c:layout>
                <c:manualLayout>
                  <c:x val="-1.4765100671140952E-2"/>
                  <c:y val="-8.415150092993344E-2"/>
                </c:manualLayout>
              </c:layout>
              <c:spPr/>
              <c:txPr>
                <a:bodyPr lIns="38100" tIns="19050" rIns="38100" bIns="19050">
                  <a:spAutoFit/>
                </a:bodyPr>
                <a:lstStyle/>
                <a:p>
                  <a:pPr>
                    <a:defRPr/>
                  </a:pPr>
                  <a:endParaRPr lang="en-US"/>
                </a:p>
              </c:txPr>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37B-DF40-9678-2DE3E550B777}"/>
                </c:ext>
              </c:extLst>
            </c:dLbl>
            <c:dLbl>
              <c:idx val="5"/>
              <c:layout>
                <c:manualLayout>
                  <c:x val="-3.5838714791523542E-2"/>
                  <c:y val="2.1861257409049033E-2"/>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37B-DF40-9678-2DE3E550B777}"/>
                </c:ext>
              </c:extLst>
            </c:dLbl>
            <c:dLbl>
              <c:idx val="6"/>
              <c:layout>
                <c:manualLayout>
                  <c:x val="-1.1447916953376257E-2"/>
                  <c:y val="-2.638893474687589E-2"/>
                </c:manualLayout>
              </c:layout>
              <c:tx>
                <c:rich>
                  <a:bodyPr/>
                  <a:lstStyle/>
                  <a:p>
                    <a:r>
                      <a:rPr lang="en-US" baseline="0"/>
                      <a:t>Unknown, </a:t>
                    </a:r>
                    <a:fld id="{45B8B1F3-27F9-4FB1-A244-36833C96424E}" type="VALUE">
                      <a:rPr lang="en-US" baseline="0"/>
                      <a:pPr/>
                      <a:t>[VALUE]</a:t>
                    </a:fld>
                    <a:r>
                      <a:rPr lang="en-US" baseline="0"/>
                      <a:t>, </a:t>
                    </a:r>
                    <a:fld id="{A7F297E8-E97A-484B-ADDA-EE47680C7A0F}" type="PERCENTAGE">
                      <a:rPr lang="en-US" baseline="0"/>
                      <a:pPr/>
                      <a:t>[PERCENTAGE]</a:t>
                    </a:fld>
                    <a:endParaRPr lang="en-US" baseline="0"/>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637B-DF40-9678-2DE3E550B777}"/>
                </c:ext>
              </c:extLst>
            </c:dLbl>
            <c:spPr>
              <a:noFill/>
              <a:ln>
                <a:noFill/>
              </a:ln>
              <a:effectLst/>
            </c:spPr>
            <c:dLblPos val="bestFit"/>
            <c:showLegendKey val="0"/>
            <c:showVal val="1"/>
            <c:showCatName val="1"/>
            <c:showSerName val="0"/>
            <c:showPercent val="1"/>
            <c:showBubbleSize val="0"/>
            <c:showLeaderLines val="1"/>
            <c:extLst>
              <c:ext xmlns:c15="http://schemas.microsoft.com/office/drawing/2012/chart" uri="{CE6537A1-D6FC-4f65-9D91-7224C49458BB}"/>
            </c:extLst>
          </c:dLbls>
          <c:cat>
            <c:strRef>
              <c:f>'Foreign Distribution'!$A$4:$A$10</c:f>
              <c:strCache>
                <c:ptCount val="7"/>
                <c:pt idx="0">
                  <c:v>EU 1</c:v>
                </c:pt>
                <c:pt idx="1">
                  <c:v>Canada</c:v>
                </c:pt>
                <c:pt idx="2">
                  <c:v>China 2</c:v>
                </c:pt>
                <c:pt idx="3">
                  <c:v>Japan</c:v>
                </c:pt>
                <c:pt idx="4">
                  <c:v>United Kingdom</c:v>
                </c:pt>
                <c:pt idx="5">
                  <c:v>Other Foreign Countries</c:v>
                </c:pt>
                <c:pt idx="6">
                  <c:v>Unknown 3</c:v>
                </c:pt>
              </c:strCache>
            </c:strRef>
          </c:cat>
          <c:val>
            <c:numRef>
              <c:f>'Foreign Distribution'!$C$4:$C$10</c:f>
              <c:numCache>
                <c:formatCode>_(* #,##0_);_(* \(#,##0\);_(* "-"??_);_(@_)</c:formatCode>
                <c:ptCount val="7"/>
                <c:pt idx="0">
                  <c:v>1119295.0349999999</c:v>
                </c:pt>
                <c:pt idx="1">
                  <c:v>215311.55600000001</c:v>
                </c:pt>
                <c:pt idx="2">
                  <c:v>1562744.0090000001</c:v>
                </c:pt>
                <c:pt idx="3">
                  <c:v>72393.232000000004</c:v>
                </c:pt>
                <c:pt idx="4">
                  <c:v>131257.96100000001</c:v>
                </c:pt>
                <c:pt idx="5">
                  <c:v>7770989.0499999998</c:v>
                </c:pt>
                <c:pt idx="6">
                  <c:v>645.38499999999999</c:v>
                </c:pt>
              </c:numCache>
            </c:numRef>
          </c:val>
          <c:extLst>
            <c:ext xmlns:c16="http://schemas.microsoft.com/office/drawing/2014/chart" uri="{C3380CC4-5D6E-409C-BE32-E72D297353CC}">
              <c16:uniqueId val="{00000007-637B-DF40-9678-2DE3E550B777}"/>
            </c:ext>
          </c:extLst>
        </c:ser>
        <c:dLbls>
          <c:showLegendKey val="0"/>
          <c:showVal val="0"/>
          <c:showCatName val="0"/>
          <c:showSerName val="0"/>
          <c:showPercent val="0"/>
          <c:showBubbleSize val="0"/>
          <c:showLeaderLines val="1"/>
        </c:dLbls>
      </c:pie3DChart>
    </c:plotArea>
    <c:plotVisOnly val="1"/>
    <c:dispBlanksAs val="gap"/>
    <c:showDLblsOverMax val="0"/>
  </c:chart>
  <c:printSettings>
    <c:headerFooter/>
    <c:pageMargins b="0.75000000000001443" l="0.70000000000000062" r="0.70000000000000062" t="0.75000000000001443"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n-US" sz="1800" b="1" i="0" baseline="0">
                <a:effectLst/>
              </a:rPr>
              <a:t>Foreign Volume Distribution (TBs)</a:t>
            </a:r>
            <a:endParaRPr lang="en-US">
              <a:effectLst/>
            </a:endParaRPr>
          </a:p>
        </c:rich>
      </c:tx>
      <c:overlay val="0"/>
    </c:title>
    <c:autoTitleDeleted val="0"/>
    <c:view3D>
      <c:rotX val="30"/>
      <c:rotY val="0"/>
      <c:rAngAx val="0"/>
    </c:view3D>
    <c:floor>
      <c:thickness val="0"/>
    </c:floor>
    <c:sideWall>
      <c:thickness val="0"/>
    </c:sideWall>
    <c:backWall>
      <c:thickness val="0"/>
    </c:backWall>
    <c:plotArea>
      <c:layout/>
      <c:pie3DChart>
        <c:varyColors val="1"/>
        <c:ser>
          <c:idx val="2"/>
          <c:order val="0"/>
          <c:tx>
            <c:strRef>
              <c:f>'Foreign Distribution'!$D$3</c:f>
              <c:strCache>
                <c:ptCount val="1"/>
                <c:pt idx="0">
                  <c:v>Vol (TBs)</c:v>
                </c:pt>
              </c:strCache>
            </c:strRef>
          </c:tx>
          <c:dLbls>
            <c:dLbl>
              <c:idx val="0"/>
              <c:layout>
                <c:manualLayout>
                  <c:x val="1.9042921892592997E-2"/>
                  <c:y val="-2.4783984955390147E-2"/>
                </c:manualLayout>
              </c:layout>
              <c:tx>
                <c:rich>
                  <a:bodyPr/>
                  <a:lstStyle/>
                  <a:p>
                    <a:r>
                      <a:rPr lang="en-US"/>
                      <a:t>EU</a:t>
                    </a:r>
                    <a:r>
                      <a:rPr lang="en-US" baseline="0"/>
                      <a:t>, </a:t>
                    </a:r>
                    <a:fld id="{B3CC088F-10F8-49BF-BA92-8AE24F9AA4E7}" type="VALUE">
                      <a:rPr lang="en-US" baseline="0"/>
                      <a:pPr/>
                      <a:t>[VALUE]</a:t>
                    </a:fld>
                    <a:r>
                      <a:rPr lang="en-US" baseline="0"/>
                      <a:t>, </a:t>
                    </a:r>
                    <a:fld id="{7A7D3686-B9B8-43B8-8C83-4BFEDF4A1DDC}" type="PERCENTAGE">
                      <a:rPr lang="en-US" baseline="0"/>
                      <a:pPr/>
                      <a:t>[PERCENTAGE]</a:t>
                    </a:fld>
                    <a:endParaRPr lang="en-US" baseline="0"/>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8BE0-CE45-BC5C-B94D60D55884}"/>
                </c:ext>
              </c:extLst>
            </c:dLbl>
            <c:dLbl>
              <c:idx val="1"/>
              <c:layout>
                <c:manualLayout>
                  <c:x val="0"/>
                  <c:y val="2.570826463041504E-3"/>
                </c:manualLayout>
              </c:layout>
              <c:spPr/>
              <c:txPr>
                <a:bodyPr lIns="38100" tIns="19050" rIns="38100" bIns="19050">
                  <a:spAutoFit/>
                </a:bodyPr>
                <a:lstStyle/>
                <a:p>
                  <a:pPr>
                    <a:defRPr/>
                  </a:pPr>
                  <a:endParaRPr lang="en-US"/>
                </a:p>
              </c:txPr>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8BE0-CE45-BC5C-B94D60D55884}"/>
                </c:ext>
              </c:extLst>
            </c:dLbl>
            <c:dLbl>
              <c:idx val="2"/>
              <c:layout>
                <c:manualLayout>
                  <c:x val="-1.307289247256329E-2"/>
                  <c:y val="7.4904356189751577E-3"/>
                </c:manualLayout>
              </c:layout>
              <c:tx>
                <c:rich>
                  <a:bodyPr/>
                  <a:lstStyle/>
                  <a:p>
                    <a:r>
                      <a:rPr lang="en-US"/>
                      <a:t>China</a:t>
                    </a:r>
                    <a:r>
                      <a:rPr lang="en-US" baseline="0"/>
                      <a:t>, </a:t>
                    </a:r>
                    <a:fld id="{53801298-E6BF-427B-B474-BB8610B213B9}" type="VALUE">
                      <a:rPr lang="en-US" baseline="0"/>
                      <a:pPr/>
                      <a:t>[VALUE]</a:t>
                    </a:fld>
                    <a:r>
                      <a:rPr lang="en-US" baseline="0"/>
                      <a:t>, </a:t>
                    </a:r>
                    <a:fld id="{FC8F24C1-02B7-4D15-8AE0-19B9FF31CAC1}" type="PERCENTAGE">
                      <a:rPr lang="en-US" baseline="0"/>
                      <a:pPr/>
                      <a:t>[PERCENTAGE]</a:t>
                    </a:fld>
                    <a:endParaRPr lang="en-US" baseline="0"/>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8BE0-CE45-BC5C-B94D60D55884}"/>
                </c:ext>
              </c:extLst>
            </c:dLbl>
            <c:dLbl>
              <c:idx val="3"/>
              <c:layout>
                <c:manualLayout>
                  <c:x val="-5.8041112454655382E-2"/>
                  <c:y val="8.3084709596070921E-2"/>
                </c:manualLayout>
              </c:layout>
              <c:spPr/>
              <c:txPr>
                <a:bodyPr lIns="38100" tIns="19050" rIns="38100" bIns="19050">
                  <a:spAutoFit/>
                </a:bodyPr>
                <a:lstStyle/>
                <a:p>
                  <a:pPr>
                    <a:defRPr/>
                  </a:pPr>
                  <a:endParaRPr lang="en-US"/>
                </a:p>
              </c:txPr>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8BE0-CE45-BC5C-B94D60D55884}"/>
                </c:ext>
              </c:extLst>
            </c:dLbl>
            <c:dLbl>
              <c:idx val="4"/>
              <c:layout>
                <c:manualLayout>
                  <c:x val="-7.3170731707317083E-2"/>
                  <c:y val="-5.2986041918332435E-2"/>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8BE0-CE45-BC5C-B94D60D55884}"/>
                </c:ext>
              </c:extLst>
            </c:dLbl>
            <c:dLbl>
              <c:idx val="5"/>
              <c:layout>
                <c:manualLayout>
                  <c:x val="5.1731085481534723E-3"/>
                  <c:y val="4.868586632150433E-3"/>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8BE0-CE45-BC5C-B94D60D55884}"/>
                </c:ext>
              </c:extLst>
            </c:dLbl>
            <c:dLbl>
              <c:idx val="6"/>
              <c:tx>
                <c:rich>
                  <a:bodyPr/>
                  <a:lstStyle/>
                  <a:p>
                    <a:r>
                      <a:rPr lang="en-US" baseline="0"/>
                      <a:t>Unknown, </a:t>
                    </a:r>
                    <a:fld id="{9B6DFC2C-58E9-4246-B4CE-3A71889694A3}" type="VALUE">
                      <a:rPr lang="en-US" baseline="0"/>
                      <a:pPr/>
                      <a:t>[VALUE]</a:t>
                    </a:fld>
                    <a:r>
                      <a:rPr lang="en-US" baseline="0"/>
                      <a:t>, </a:t>
                    </a:r>
                    <a:fld id="{A3F21091-830A-45DF-BE1F-7CDD7BE45504}" type="PERCENTAGE">
                      <a:rPr lang="en-US" baseline="0"/>
                      <a:pPr/>
                      <a:t>[PERCENTAGE]</a:t>
                    </a:fld>
                    <a:endParaRPr lang="en-US" baseline="0"/>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8BE0-CE45-BC5C-B94D60D55884}"/>
                </c:ext>
              </c:extLst>
            </c:dLbl>
            <c:spPr>
              <a:noFill/>
              <a:ln>
                <a:noFill/>
              </a:ln>
              <a:effectLst/>
            </c:spPr>
            <c:dLblPos val="bestFit"/>
            <c:showLegendKey val="0"/>
            <c:showVal val="1"/>
            <c:showCatName val="0"/>
            <c:showSerName val="0"/>
            <c:showPercent val="0"/>
            <c:showBubbleSize val="0"/>
            <c:showLeaderLines val="1"/>
            <c:extLst>
              <c:ext xmlns:c15="http://schemas.microsoft.com/office/drawing/2012/chart" uri="{CE6537A1-D6FC-4f65-9D91-7224C49458BB}"/>
            </c:extLst>
          </c:dLbls>
          <c:cat>
            <c:strRef>
              <c:f>'Foreign Distribution'!$A$4:$A$10</c:f>
              <c:strCache>
                <c:ptCount val="7"/>
                <c:pt idx="0">
                  <c:v>EU 1</c:v>
                </c:pt>
                <c:pt idx="1">
                  <c:v>Canada</c:v>
                </c:pt>
                <c:pt idx="2">
                  <c:v>China 2</c:v>
                </c:pt>
                <c:pt idx="3">
                  <c:v>Japan</c:v>
                </c:pt>
                <c:pt idx="4">
                  <c:v>United Kingdom</c:v>
                </c:pt>
                <c:pt idx="5">
                  <c:v>Other Foreign Countries</c:v>
                </c:pt>
                <c:pt idx="6">
                  <c:v>Unknown 3</c:v>
                </c:pt>
              </c:strCache>
            </c:strRef>
          </c:cat>
          <c:val>
            <c:numRef>
              <c:f>'Foreign Distribution'!$D$4:$D$10</c:f>
              <c:numCache>
                <c:formatCode>_(* #,##0.00_);_(* \(#,##0.00\);_(* "-"??_);_(@_)</c:formatCode>
                <c:ptCount val="7"/>
                <c:pt idx="0">
                  <c:v>40032.208153714811</c:v>
                </c:pt>
                <c:pt idx="1">
                  <c:v>9389.7777472971284</c:v>
                </c:pt>
                <c:pt idx="2">
                  <c:v>49999.82374997373</c:v>
                </c:pt>
                <c:pt idx="3">
                  <c:v>2504.4768280177636</c:v>
                </c:pt>
                <c:pt idx="4">
                  <c:v>7066.2176229041115</c:v>
                </c:pt>
                <c:pt idx="5">
                  <c:v>170186.02645359753</c:v>
                </c:pt>
                <c:pt idx="6">
                  <c:v>4.4031042663218551</c:v>
                </c:pt>
              </c:numCache>
            </c:numRef>
          </c:val>
          <c:extLst>
            <c:ext xmlns:c16="http://schemas.microsoft.com/office/drawing/2014/chart" uri="{C3380CC4-5D6E-409C-BE32-E72D297353CC}">
              <c16:uniqueId val="{00000007-8BE0-CE45-BC5C-B94D60D55884}"/>
            </c:ext>
          </c:extLst>
        </c:ser>
        <c:dLbls>
          <c:dLblPos val="bestFit"/>
          <c:showLegendKey val="0"/>
          <c:showVal val="1"/>
          <c:showCatName val="0"/>
          <c:showSerName val="0"/>
          <c:showPercent val="0"/>
          <c:showBubbleSize val="0"/>
          <c:showLeaderLines val="1"/>
        </c:dLbls>
      </c:pie3DChart>
    </c:plotArea>
    <c:plotVisOnly val="1"/>
    <c:dispBlanksAs val="gap"/>
    <c:showDLblsOverMax val="0"/>
  </c:chart>
  <c:printSettings>
    <c:headerFooter/>
    <c:pageMargins b="0.75000000000001443" l="0.70000000000000062" r="0.70000000000000062" t="0.75000000000001443"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600" b="1" i="0" baseline="0"/>
            </a:pPr>
            <a:r>
              <a:rPr lang="en-US" sz="1600" b="1" i="0" baseline="0"/>
              <a:t>Total Users by Domain</a:t>
            </a:r>
          </a:p>
        </c:rich>
      </c:tx>
      <c:overlay val="0"/>
    </c:title>
    <c:autoTitleDeleted val="0"/>
    <c:plotArea>
      <c:layout/>
      <c:barChart>
        <c:barDir val="col"/>
        <c:grouping val="stacked"/>
        <c:varyColors val="0"/>
        <c:ser>
          <c:idx val="0"/>
          <c:order val="0"/>
          <c:tx>
            <c:strRef>
              <c:f>'Data Users'!$A$16</c:f>
              <c:strCache>
                <c:ptCount val="1"/>
                <c:pt idx="0">
                  <c:v>Foreign</c:v>
                </c:pt>
              </c:strCache>
            </c:strRef>
          </c:tx>
          <c:spPr>
            <a:gradFill rotWithShape="0">
              <a:gsLst>
                <a:gs pos="0">
                  <a:srgbClr val="A2BFF8"/>
                </a:gs>
                <a:gs pos="100000">
                  <a:srgbClr val="3670B6"/>
                </a:gs>
              </a:gsLst>
              <a:lin ang="5400000"/>
            </a:gradFill>
            <a:ln w="25400">
              <a:noFill/>
            </a:ln>
            <a:effectLst>
              <a:outerShdw dist="35921" dir="2700000" algn="br">
                <a:srgbClr val="000000"/>
              </a:outerShdw>
            </a:effectLst>
          </c:spPr>
          <c:invertIfNegative val="0"/>
          <c:cat>
            <c:strRef>
              <c:f>'Data Users'!$B$15:$N$15</c:f>
              <c:strCache>
                <c:ptCount val="13"/>
                <c:pt idx="0">
                  <c:v>ASDC</c:v>
                </c:pt>
                <c:pt idx="1">
                  <c:v>ASF</c:v>
                </c:pt>
                <c:pt idx="2">
                  <c:v>CDDIS</c:v>
                </c:pt>
                <c:pt idx="3">
                  <c:v>CSDA</c:v>
                </c:pt>
                <c:pt idx="4">
                  <c:v>GES DISC</c:v>
                </c:pt>
                <c:pt idx="5">
                  <c:v>GHRC</c:v>
                </c:pt>
                <c:pt idx="6">
                  <c:v>LAADS DAAC</c:v>
                </c:pt>
                <c:pt idx="7">
                  <c:v>LP DAAC</c:v>
                </c:pt>
                <c:pt idx="8">
                  <c:v>NSIDC</c:v>
                </c:pt>
                <c:pt idx="9">
                  <c:v>OB.DAAC</c:v>
                </c:pt>
                <c:pt idx="10">
                  <c:v>ORNL</c:v>
                </c:pt>
                <c:pt idx="11">
                  <c:v>PO.DAAC</c:v>
                </c:pt>
                <c:pt idx="12">
                  <c:v>SEDAC</c:v>
                </c:pt>
              </c:strCache>
            </c:strRef>
          </c:cat>
          <c:val>
            <c:numRef>
              <c:f>'Data Users'!$B$16:$N$16</c:f>
              <c:numCache>
                <c:formatCode>#,##0</c:formatCode>
                <c:ptCount val="13"/>
                <c:pt idx="0">
                  <c:v>5599</c:v>
                </c:pt>
                <c:pt idx="1">
                  <c:v>475398</c:v>
                </c:pt>
                <c:pt idx="2">
                  <c:v>47815</c:v>
                </c:pt>
                <c:pt idx="3">
                  <c:v>65</c:v>
                </c:pt>
                <c:pt idx="4">
                  <c:v>65235</c:v>
                </c:pt>
                <c:pt idx="5">
                  <c:v>3990</c:v>
                </c:pt>
                <c:pt idx="6">
                  <c:v>4100837</c:v>
                </c:pt>
                <c:pt idx="7">
                  <c:v>117601</c:v>
                </c:pt>
                <c:pt idx="8">
                  <c:v>33318</c:v>
                </c:pt>
                <c:pt idx="9">
                  <c:v>7616</c:v>
                </c:pt>
                <c:pt idx="10">
                  <c:v>104242</c:v>
                </c:pt>
                <c:pt idx="11">
                  <c:v>16699</c:v>
                </c:pt>
                <c:pt idx="12">
                  <c:v>0</c:v>
                </c:pt>
              </c:numCache>
            </c:numRef>
          </c:val>
          <c:extLst>
            <c:ext xmlns:c16="http://schemas.microsoft.com/office/drawing/2014/chart" uri="{C3380CC4-5D6E-409C-BE32-E72D297353CC}">
              <c16:uniqueId val="{00000000-159E-564E-B7B6-0D691A5B9C93}"/>
            </c:ext>
          </c:extLst>
        </c:ser>
        <c:ser>
          <c:idx val="1"/>
          <c:order val="1"/>
          <c:tx>
            <c:strRef>
              <c:f>'Data Users'!$A$17</c:f>
              <c:strCache>
                <c:ptCount val="1"/>
                <c:pt idx="0">
                  <c:v>US COM</c:v>
                </c:pt>
              </c:strCache>
            </c:strRef>
          </c:tx>
          <c:spPr>
            <a:gradFill rotWithShape="0">
              <a:gsLst>
                <a:gs pos="0">
                  <a:srgbClr val="FAA1A0"/>
                </a:gs>
                <a:gs pos="100000">
                  <a:srgbClr val="B93734"/>
                </a:gs>
              </a:gsLst>
              <a:lin ang="5400000"/>
            </a:gradFill>
            <a:ln w="25400">
              <a:noFill/>
            </a:ln>
            <a:effectLst>
              <a:outerShdw dist="35921" dir="2700000" algn="br">
                <a:srgbClr val="000000"/>
              </a:outerShdw>
            </a:effectLst>
          </c:spPr>
          <c:invertIfNegative val="0"/>
          <c:cat>
            <c:strRef>
              <c:f>'Data Users'!$B$15:$N$15</c:f>
              <c:strCache>
                <c:ptCount val="13"/>
                <c:pt idx="0">
                  <c:v>ASDC</c:v>
                </c:pt>
                <c:pt idx="1">
                  <c:v>ASF</c:v>
                </c:pt>
                <c:pt idx="2">
                  <c:v>CDDIS</c:v>
                </c:pt>
                <c:pt idx="3">
                  <c:v>CSDA</c:v>
                </c:pt>
                <c:pt idx="4">
                  <c:v>GES DISC</c:v>
                </c:pt>
                <c:pt idx="5">
                  <c:v>GHRC</c:v>
                </c:pt>
                <c:pt idx="6">
                  <c:v>LAADS DAAC</c:v>
                </c:pt>
                <c:pt idx="7">
                  <c:v>LP DAAC</c:v>
                </c:pt>
                <c:pt idx="8">
                  <c:v>NSIDC</c:v>
                </c:pt>
                <c:pt idx="9">
                  <c:v>OB.DAAC</c:v>
                </c:pt>
                <c:pt idx="10">
                  <c:v>ORNL</c:v>
                </c:pt>
                <c:pt idx="11">
                  <c:v>PO.DAAC</c:v>
                </c:pt>
                <c:pt idx="12">
                  <c:v>SEDAC</c:v>
                </c:pt>
              </c:strCache>
            </c:strRef>
          </c:cat>
          <c:val>
            <c:numRef>
              <c:f>'Data Users'!$B$17:$N$17</c:f>
              <c:numCache>
                <c:formatCode>#,##0</c:formatCode>
                <c:ptCount val="13"/>
                <c:pt idx="0">
                  <c:v>306</c:v>
                </c:pt>
                <c:pt idx="1">
                  <c:v>1817</c:v>
                </c:pt>
                <c:pt idx="2">
                  <c:v>1484</c:v>
                </c:pt>
                <c:pt idx="3">
                  <c:v>70</c:v>
                </c:pt>
                <c:pt idx="4">
                  <c:v>820</c:v>
                </c:pt>
                <c:pt idx="5">
                  <c:v>110</c:v>
                </c:pt>
                <c:pt idx="6">
                  <c:v>1824</c:v>
                </c:pt>
                <c:pt idx="7">
                  <c:v>1939</c:v>
                </c:pt>
                <c:pt idx="8">
                  <c:v>1904</c:v>
                </c:pt>
                <c:pt idx="9">
                  <c:v>486</c:v>
                </c:pt>
                <c:pt idx="10">
                  <c:v>29989</c:v>
                </c:pt>
                <c:pt idx="11">
                  <c:v>962</c:v>
                </c:pt>
                <c:pt idx="12">
                  <c:v>0</c:v>
                </c:pt>
              </c:numCache>
            </c:numRef>
          </c:val>
          <c:extLst>
            <c:ext xmlns:c16="http://schemas.microsoft.com/office/drawing/2014/chart" uri="{C3380CC4-5D6E-409C-BE32-E72D297353CC}">
              <c16:uniqueId val="{00000001-159E-564E-B7B6-0D691A5B9C93}"/>
            </c:ext>
          </c:extLst>
        </c:ser>
        <c:ser>
          <c:idx val="2"/>
          <c:order val="2"/>
          <c:tx>
            <c:strRef>
              <c:f>'Data Users'!$A$18</c:f>
              <c:strCache>
                <c:ptCount val="1"/>
                <c:pt idx="0">
                  <c:v>US EDU         </c:v>
                </c:pt>
              </c:strCache>
            </c:strRef>
          </c:tx>
          <c:spPr>
            <a:gradFill rotWithShape="0">
              <a:gsLst>
                <a:gs pos="0">
                  <a:srgbClr val="D4F4A6"/>
                </a:gs>
                <a:gs pos="100000">
                  <a:srgbClr val="8DB241"/>
                </a:gs>
              </a:gsLst>
              <a:lin ang="5400000"/>
            </a:gradFill>
            <a:ln w="25400">
              <a:noFill/>
            </a:ln>
            <a:effectLst>
              <a:outerShdw dist="35921" dir="2700000" algn="br">
                <a:srgbClr val="000000"/>
              </a:outerShdw>
            </a:effectLst>
          </c:spPr>
          <c:invertIfNegative val="0"/>
          <c:cat>
            <c:strRef>
              <c:f>'Data Users'!$B$15:$N$15</c:f>
              <c:strCache>
                <c:ptCount val="13"/>
                <c:pt idx="0">
                  <c:v>ASDC</c:v>
                </c:pt>
                <c:pt idx="1">
                  <c:v>ASF</c:v>
                </c:pt>
                <c:pt idx="2">
                  <c:v>CDDIS</c:v>
                </c:pt>
                <c:pt idx="3">
                  <c:v>CSDA</c:v>
                </c:pt>
                <c:pt idx="4">
                  <c:v>GES DISC</c:v>
                </c:pt>
                <c:pt idx="5">
                  <c:v>GHRC</c:v>
                </c:pt>
                <c:pt idx="6">
                  <c:v>LAADS DAAC</c:v>
                </c:pt>
                <c:pt idx="7">
                  <c:v>LP DAAC</c:v>
                </c:pt>
                <c:pt idx="8">
                  <c:v>NSIDC</c:v>
                </c:pt>
                <c:pt idx="9">
                  <c:v>OB.DAAC</c:v>
                </c:pt>
                <c:pt idx="10">
                  <c:v>ORNL</c:v>
                </c:pt>
                <c:pt idx="11">
                  <c:v>PO.DAAC</c:v>
                </c:pt>
                <c:pt idx="12">
                  <c:v>SEDAC</c:v>
                </c:pt>
              </c:strCache>
            </c:strRef>
          </c:cat>
          <c:val>
            <c:numRef>
              <c:f>'Data Users'!$B$18:$N$18</c:f>
              <c:numCache>
                <c:formatCode>#,##0</c:formatCode>
                <c:ptCount val="13"/>
                <c:pt idx="0">
                  <c:v>2001</c:v>
                </c:pt>
                <c:pt idx="1">
                  <c:v>4409</c:v>
                </c:pt>
                <c:pt idx="2">
                  <c:v>1505</c:v>
                </c:pt>
                <c:pt idx="3">
                  <c:v>27</c:v>
                </c:pt>
                <c:pt idx="4">
                  <c:v>5612</c:v>
                </c:pt>
                <c:pt idx="5">
                  <c:v>368</c:v>
                </c:pt>
                <c:pt idx="6">
                  <c:v>1985</c:v>
                </c:pt>
                <c:pt idx="7">
                  <c:v>8321</c:v>
                </c:pt>
                <c:pt idx="8">
                  <c:v>3484</c:v>
                </c:pt>
                <c:pt idx="9">
                  <c:v>1357</c:v>
                </c:pt>
                <c:pt idx="10">
                  <c:v>4840</c:v>
                </c:pt>
                <c:pt idx="11">
                  <c:v>2611</c:v>
                </c:pt>
                <c:pt idx="12">
                  <c:v>1</c:v>
                </c:pt>
              </c:numCache>
            </c:numRef>
          </c:val>
          <c:extLst>
            <c:ext xmlns:c16="http://schemas.microsoft.com/office/drawing/2014/chart" uri="{C3380CC4-5D6E-409C-BE32-E72D297353CC}">
              <c16:uniqueId val="{00000002-159E-564E-B7B6-0D691A5B9C93}"/>
            </c:ext>
          </c:extLst>
        </c:ser>
        <c:ser>
          <c:idx val="3"/>
          <c:order val="3"/>
          <c:tx>
            <c:strRef>
              <c:f>'Data Users'!$A$19</c:f>
              <c:strCache>
                <c:ptCount val="1"/>
                <c:pt idx="0">
                  <c:v>US GOV         </c:v>
                </c:pt>
              </c:strCache>
            </c:strRef>
          </c:tx>
          <c:spPr>
            <a:gradFill rotWithShape="0">
              <a:gsLst>
                <a:gs pos="0">
                  <a:srgbClr val="C5B3E2"/>
                </a:gs>
                <a:gs pos="100000">
                  <a:srgbClr val="704F97"/>
                </a:gs>
              </a:gsLst>
              <a:lin ang="5400000"/>
            </a:gradFill>
            <a:ln w="25400">
              <a:noFill/>
            </a:ln>
            <a:effectLst>
              <a:outerShdw dist="35921" dir="2700000" algn="br">
                <a:srgbClr val="000000"/>
              </a:outerShdw>
            </a:effectLst>
          </c:spPr>
          <c:invertIfNegative val="0"/>
          <c:cat>
            <c:strRef>
              <c:f>'Data Users'!$B$15:$N$15</c:f>
              <c:strCache>
                <c:ptCount val="13"/>
                <c:pt idx="0">
                  <c:v>ASDC</c:v>
                </c:pt>
                <c:pt idx="1">
                  <c:v>ASF</c:v>
                </c:pt>
                <c:pt idx="2">
                  <c:v>CDDIS</c:v>
                </c:pt>
                <c:pt idx="3">
                  <c:v>CSDA</c:v>
                </c:pt>
                <c:pt idx="4">
                  <c:v>GES DISC</c:v>
                </c:pt>
                <c:pt idx="5">
                  <c:v>GHRC</c:v>
                </c:pt>
                <c:pt idx="6">
                  <c:v>LAADS DAAC</c:v>
                </c:pt>
                <c:pt idx="7">
                  <c:v>LP DAAC</c:v>
                </c:pt>
                <c:pt idx="8">
                  <c:v>NSIDC</c:v>
                </c:pt>
                <c:pt idx="9">
                  <c:v>OB.DAAC</c:v>
                </c:pt>
                <c:pt idx="10">
                  <c:v>ORNL</c:v>
                </c:pt>
                <c:pt idx="11">
                  <c:v>PO.DAAC</c:v>
                </c:pt>
                <c:pt idx="12">
                  <c:v>SEDAC</c:v>
                </c:pt>
              </c:strCache>
            </c:strRef>
          </c:cat>
          <c:val>
            <c:numRef>
              <c:f>'Data Users'!$B$19:$N$19</c:f>
              <c:numCache>
                <c:formatCode>#,##0</c:formatCode>
                <c:ptCount val="13"/>
                <c:pt idx="0">
                  <c:v>752</c:v>
                </c:pt>
                <c:pt idx="1">
                  <c:v>743</c:v>
                </c:pt>
                <c:pt idx="2">
                  <c:v>667</c:v>
                </c:pt>
                <c:pt idx="3">
                  <c:v>7</c:v>
                </c:pt>
                <c:pt idx="4">
                  <c:v>1174</c:v>
                </c:pt>
                <c:pt idx="5">
                  <c:v>99</c:v>
                </c:pt>
                <c:pt idx="6">
                  <c:v>434</c:v>
                </c:pt>
                <c:pt idx="7">
                  <c:v>1167</c:v>
                </c:pt>
                <c:pt idx="8">
                  <c:v>592</c:v>
                </c:pt>
                <c:pt idx="9">
                  <c:v>292</c:v>
                </c:pt>
                <c:pt idx="10">
                  <c:v>669</c:v>
                </c:pt>
                <c:pt idx="11">
                  <c:v>510</c:v>
                </c:pt>
                <c:pt idx="12">
                  <c:v>0</c:v>
                </c:pt>
              </c:numCache>
            </c:numRef>
          </c:val>
          <c:extLst>
            <c:ext xmlns:c16="http://schemas.microsoft.com/office/drawing/2014/chart" uri="{C3380CC4-5D6E-409C-BE32-E72D297353CC}">
              <c16:uniqueId val="{00000003-159E-564E-B7B6-0D691A5B9C93}"/>
            </c:ext>
          </c:extLst>
        </c:ser>
        <c:ser>
          <c:idx val="4"/>
          <c:order val="4"/>
          <c:tx>
            <c:strRef>
              <c:f>'Data Users'!$A$20</c:f>
              <c:strCache>
                <c:ptCount val="1"/>
                <c:pt idx="0">
                  <c:v>US ORG         </c:v>
                </c:pt>
              </c:strCache>
            </c:strRef>
          </c:tx>
          <c:spPr>
            <a:gradFill rotWithShape="0">
              <a:gsLst>
                <a:gs pos="0">
                  <a:srgbClr val="9DE2FF"/>
                </a:gs>
                <a:gs pos="100000">
                  <a:srgbClr val="31A1C0"/>
                </a:gs>
              </a:gsLst>
              <a:lin ang="5400000"/>
            </a:gradFill>
            <a:ln w="25400">
              <a:noFill/>
            </a:ln>
            <a:effectLst>
              <a:outerShdw dist="35921" dir="2700000" algn="br">
                <a:srgbClr val="000000"/>
              </a:outerShdw>
            </a:effectLst>
          </c:spPr>
          <c:invertIfNegative val="0"/>
          <c:cat>
            <c:strRef>
              <c:f>'Data Users'!$B$15:$N$15</c:f>
              <c:strCache>
                <c:ptCount val="13"/>
                <c:pt idx="0">
                  <c:v>ASDC</c:v>
                </c:pt>
                <c:pt idx="1">
                  <c:v>ASF</c:v>
                </c:pt>
                <c:pt idx="2">
                  <c:v>CDDIS</c:v>
                </c:pt>
                <c:pt idx="3">
                  <c:v>CSDA</c:v>
                </c:pt>
                <c:pt idx="4">
                  <c:v>GES DISC</c:v>
                </c:pt>
                <c:pt idx="5">
                  <c:v>GHRC</c:v>
                </c:pt>
                <c:pt idx="6">
                  <c:v>LAADS DAAC</c:v>
                </c:pt>
                <c:pt idx="7">
                  <c:v>LP DAAC</c:v>
                </c:pt>
                <c:pt idx="8">
                  <c:v>NSIDC</c:v>
                </c:pt>
                <c:pt idx="9">
                  <c:v>OB.DAAC</c:v>
                </c:pt>
                <c:pt idx="10">
                  <c:v>ORNL</c:v>
                </c:pt>
                <c:pt idx="11">
                  <c:v>PO.DAAC</c:v>
                </c:pt>
                <c:pt idx="12">
                  <c:v>SEDAC</c:v>
                </c:pt>
              </c:strCache>
            </c:strRef>
          </c:cat>
          <c:val>
            <c:numRef>
              <c:f>'Data Users'!$B$20:$N$20</c:f>
              <c:numCache>
                <c:formatCode>#,##0</c:formatCode>
                <c:ptCount val="13"/>
                <c:pt idx="0">
                  <c:v>128</c:v>
                </c:pt>
                <c:pt idx="1">
                  <c:v>611</c:v>
                </c:pt>
                <c:pt idx="2">
                  <c:v>366</c:v>
                </c:pt>
                <c:pt idx="3">
                  <c:v>3</c:v>
                </c:pt>
                <c:pt idx="4">
                  <c:v>437</c:v>
                </c:pt>
                <c:pt idx="5">
                  <c:v>32</c:v>
                </c:pt>
                <c:pt idx="6">
                  <c:v>261</c:v>
                </c:pt>
                <c:pt idx="7">
                  <c:v>924</c:v>
                </c:pt>
                <c:pt idx="8">
                  <c:v>299</c:v>
                </c:pt>
                <c:pt idx="9">
                  <c:v>100</c:v>
                </c:pt>
                <c:pt idx="10">
                  <c:v>336</c:v>
                </c:pt>
                <c:pt idx="11">
                  <c:v>231</c:v>
                </c:pt>
                <c:pt idx="12">
                  <c:v>0</c:v>
                </c:pt>
              </c:numCache>
            </c:numRef>
          </c:val>
          <c:extLst>
            <c:ext xmlns:c16="http://schemas.microsoft.com/office/drawing/2014/chart" uri="{C3380CC4-5D6E-409C-BE32-E72D297353CC}">
              <c16:uniqueId val="{00000004-159E-564E-B7B6-0D691A5B9C93}"/>
            </c:ext>
          </c:extLst>
        </c:ser>
        <c:ser>
          <c:idx val="5"/>
          <c:order val="5"/>
          <c:tx>
            <c:strRef>
              <c:f>'Data Users'!$A$21</c:f>
              <c:strCache>
                <c:ptCount val="1"/>
                <c:pt idx="0">
                  <c:v>US OTHER</c:v>
                </c:pt>
              </c:strCache>
            </c:strRef>
          </c:tx>
          <c:spPr>
            <a:gradFill rotWithShape="0">
              <a:gsLst>
                <a:gs pos="0">
                  <a:srgbClr val="FFB885"/>
                </a:gs>
                <a:gs pos="100000">
                  <a:srgbClr val="F28225"/>
                </a:gs>
              </a:gsLst>
              <a:lin ang="5400000"/>
            </a:gradFill>
            <a:ln w="25400">
              <a:noFill/>
            </a:ln>
            <a:effectLst>
              <a:outerShdw dist="35921" dir="2700000" algn="br">
                <a:srgbClr val="000000"/>
              </a:outerShdw>
            </a:effectLst>
          </c:spPr>
          <c:invertIfNegative val="0"/>
          <c:cat>
            <c:strRef>
              <c:f>'Data Users'!$B$15:$N$15</c:f>
              <c:strCache>
                <c:ptCount val="13"/>
                <c:pt idx="0">
                  <c:v>ASDC</c:v>
                </c:pt>
                <c:pt idx="1">
                  <c:v>ASF</c:v>
                </c:pt>
                <c:pt idx="2">
                  <c:v>CDDIS</c:v>
                </c:pt>
                <c:pt idx="3">
                  <c:v>CSDA</c:v>
                </c:pt>
                <c:pt idx="4">
                  <c:v>GES DISC</c:v>
                </c:pt>
                <c:pt idx="5">
                  <c:v>GHRC</c:v>
                </c:pt>
                <c:pt idx="6">
                  <c:v>LAADS DAAC</c:v>
                </c:pt>
                <c:pt idx="7">
                  <c:v>LP DAAC</c:v>
                </c:pt>
                <c:pt idx="8">
                  <c:v>NSIDC</c:v>
                </c:pt>
                <c:pt idx="9">
                  <c:v>OB.DAAC</c:v>
                </c:pt>
                <c:pt idx="10">
                  <c:v>ORNL</c:v>
                </c:pt>
                <c:pt idx="11">
                  <c:v>PO.DAAC</c:v>
                </c:pt>
                <c:pt idx="12">
                  <c:v>SEDAC</c:v>
                </c:pt>
              </c:strCache>
            </c:strRef>
          </c:cat>
          <c:val>
            <c:numRef>
              <c:f>'Data Users'!$B$21:$N$21</c:f>
              <c:numCache>
                <c:formatCode>#,##0</c:formatCode>
                <c:ptCount val="13"/>
                <c:pt idx="0">
                  <c:v>160</c:v>
                </c:pt>
                <c:pt idx="1">
                  <c:v>61259</c:v>
                </c:pt>
                <c:pt idx="2">
                  <c:v>11632</c:v>
                </c:pt>
                <c:pt idx="3">
                  <c:v>240</c:v>
                </c:pt>
                <c:pt idx="4">
                  <c:v>3754</c:v>
                </c:pt>
                <c:pt idx="5">
                  <c:v>164</c:v>
                </c:pt>
                <c:pt idx="6">
                  <c:v>427486</c:v>
                </c:pt>
                <c:pt idx="7">
                  <c:v>39397</c:v>
                </c:pt>
                <c:pt idx="8">
                  <c:v>67935</c:v>
                </c:pt>
                <c:pt idx="9">
                  <c:v>114</c:v>
                </c:pt>
                <c:pt idx="10">
                  <c:v>39017</c:v>
                </c:pt>
                <c:pt idx="11">
                  <c:v>12365</c:v>
                </c:pt>
                <c:pt idx="12">
                  <c:v>0</c:v>
                </c:pt>
              </c:numCache>
            </c:numRef>
          </c:val>
          <c:extLst>
            <c:ext xmlns:c16="http://schemas.microsoft.com/office/drawing/2014/chart" uri="{C3380CC4-5D6E-409C-BE32-E72D297353CC}">
              <c16:uniqueId val="{00000005-159E-564E-B7B6-0D691A5B9C93}"/>
            </c:ext>
          </c:extLst>
        </c:ser>
        <c:ser>
          <c:idx val="6"/>
          <c:order val="6"/>
          <c:tx>
            <c:strRef>
              <c:f>'Data Users'!$A$22</c:f>
              <c:strCache>
                <c:ptCount val="1"/>
                <c:pt idx="0">
                  <c:v>UNKNOWN</c:v>
                </c:pt>
              </c:strCache>
            </c:strRef>
          </c:tx>
          <c:spPr>
            <a:gradFill rotWithShape="0">
              <a:gsLst>
                <a:gs pos="0">
                  <a:srgbClr val="B6D1FF"/>
                </a:gs>
                <a:gs pos="100000">
                  <a:srgbClr val="8AA7D8"/>
                </a:gs>
              </a:gsLst>
              <a:lin ang="5400000"/>
            </a:gradFill>
            <a:ln w="25400">
              <a:noFill/>
            </a:ln>
            <a:effectLst>
              <a:outerShdw dist="35921" dir="2700000" algn="br">
                <a:srgbClr val="000000"/>
              </a:outerShdw>
            </a:effectLst>
          </c:spPr>
          <c:invertIfNegative val="0"/>
          <c:cat>
            <c:strRef>
              <c:f>'Data Users'!$B$15:$N$15</c:f>
              <c:strCache>
                <c:ptCount val="13"/>
                <c:pt idx="0">
                  <c:v>ASDC</c:v>
                </c:pt>
                <c:pt idx="1">
                  <c:v>ASF</c:v>
                </c:pt>
                <c:pt idx="2">
                  <c:v>CDDIS</c:v>
                </c:pt>
                <c:pt idx="3">
                  <c:v>CSDA</c:v>
                </c:pt>
                <c:pt idx="4">
                  <c:v>GES DISC</c:v>
                </c:pt>
                <c:pt idx="5">
                  <c:v>GHRC</c:v>
                </c:pt>
                <c:pt idx="6">
                  <c:v>LAADS DAAC</c:v>
                </c:pt>
                <c:pt idx="7">
                  <c:v>LP DAAC</c:v>
                </c:pt>
                <c:pt idx="8">
                  <c:v>NSIDC</c:v>
                </c:pt>
                <c:pt idx="9">
                  <c:v>OB.DAAC</c:v>
                </c:pt>
                <c:pt idx="10">
                  <c:v>ORNL</c:v>
                </c:pt>
                <c:pt idx="11">
                  <c:v>PO.DAAC</c:v>
                </c:pt>
                <c:pt idx="12">
                  <c:v>SEDAC</c:v>
                </c:pt>
              </c:strCache>
            </c:strRef>
          </c:cat>
          <c:val>
            <c:numRef>
              <c:f>'Data Users'!$B$22:$N$22</c:f>
              <c:numCache>
                <c:formatCode>#,##0</c:formatCode>
                <c:ptCount val="13"/>
                <c:pt idx="0">
                  <c:v>1</c:v>
                </c:pt>
                <c:pt idx="1">
                  <c:v>2062</c:v>
                </c:pt>
                <c:pt idx="2">
                  <c:v>10</c:v>
                </c:pt>
                <c:pt idx="3">
                  <c:v>0</c:v>
                </c:pt>
                <c:pt idx="4">
                  <c:v>29</c:v>
                </c:pt>
                <c:pt idx="5">
                  <c:v>2</c:v>
                </c:pt>
                <c:pt idx="6">
                  <c:v>4933</c:v>
                </c:pt>
                <c:pt idx="7">
                  <c:v>72</c:v>
                </c:pt>
                <c:pt idx="8">
                  <c:v>83</c:v>
                </c:pt>
                <c:pt idx="9">
                  <c:v>0</c:v>
                </c:pt>
                <c:pt idx="10">
                  <c:v>63</c:v>
                </c:pt>
                <c:pt idx="11">
                  <c:v>12</c:v>
                </c:pt>
                <c:pt idx="12">
                  <c:v>0</c:v>
                </c:pt>
              </c:numCache>
            </c:numRef>
          </c:val>
          <c:extLst>
            <c:ext xmlns:c16="http://schemas.microsoft.com/office/drawing/2014/chart" uri="{C3380CC4-5D6E-409C-BE32-E72D297353CC}">
              <c16:uniqueId val="{00000006-159E-564E-B7B6-0D691A5B9C93}"/>
            </c:ext>
          </c:extLst>
        </c:ser>
        <c:dLbls>
          <c:showLegendKey val="0"/>
          <c:showVal val="0"/>
          <c:showCatName val="0"/>
          <c:showSerName val="0"/>
          <c:showPercent val="0"/>
          <c:showBubbleSize val="0"/>
        </c:dLbls>
        <c:gapWidth val="55"/>
        <c:overlap val="100"/>
        <c:axId val="-426171296"/>
        <c:axId val="-426182176"/>
      </c:barChart>
      <c:catAx>
        <c:axId val="-426171296"/>
        <c:scaling>
          <c:orientation val="minMax"/>
        </c:scaling>
        <c:delete val="0"/>
        <c:axPos val="b"/>
        <c:numFmt formatCode="General" sourceLinked="1"/>
        <c:majorTickMark val="none"/>
        <c:minorTickMark val="none"/>
        <c:tickLblPos val="nextTo"/>
        <c:spPr>
          <a:ln w="3175">
            <a:solidFill>
              <a:srgbClr val="808080"/>
            </a:solidFill>
            <a:prstDash val="solid"/>
          </a:ln>
        </c:spPr>
        <c:txPr>
          <a:bodyPr rot="-5400000" vert="horz"/>
          <a:lstStyle/>
          <a:p>
            <a:pPr>
              <a:defRPr sz="1000"/>
            </a:pPr>
            <a:endParaRPr lang="en-US"/>
          </a:p>
        </c:txPr>
        <c:crossAx val="-426182176"/>
        <c:crosses val="autoZero"/>
        <c:auto val="1"/>
        <c:lblAlgn val="ctr"/>
        <c:lblOffset val="100"/>
        <c:noMultiLvlLbl val="0"/>
      </c:catAx>
      <c:valAx>
        <c:axId val="-426182176"/>
        <c:scaling>
          <c:orientation val="minMax"/>
        </c:scaling>
        <c:delete val="0"/>
        <c:axPos val="l"/>
        <c:majorGridlines>
          <c:spPr>
            <a:ln w="3175">
              <a:solidFill>
                <a:srgbClr val="808080"/>
              </a:solidFill>
              <a:prstDash val="solid"/>
            </a:ln>
          </c:spPr>
        </c:majorGridlines>
        <c:numFmt formatCode="#,##0" sourceLinked="1"/>
        <c:majorTickMark val="none"/>
        <c:minorTickMark val="none"/>
        <c:tickLblPos val="nextTo"/>
        <c:crossAx val="-426171296"/>
        <c:crosses val="autoZero"/>
        <c:crossBetween val="between"/>
      </c:valAx>
      <c:spPr>
        <a:solidFill>
          <a:srgbClr val="FFFFFF"/>
        </a:solidFill>
        <a:ln w="25400">
          <a:solidFill>
            <a:srgbClr val="808080"/>
          </a:solidFill>
        </a:ln>
      </c:spPr>
    </c:plotArea>
    <c:legend>
      <c:legendPos val="r"/>
      <c:layout>
        <c:manualLayout>
          <c:xMode val="edge"/>
          <c:yMode val="edge"/>
          <c:x val="0.85439303446787074"/>
          <c:y val="0.20179078736255379"/>
          <c:w val="0.14290000980184539"/>
          <c:h val="0.54340085290729434"/>
        </c:manualLayout>
      </c:layout>
      <c:overlay val="0"/>
    </c:legend>
    <c:plotVisOnly val="1"/>
    <c:dispBlanksAs val="gap"/>
    <c:showDLblsOverMax val="0"/>
  </c:chart>
  <c:spPr>
    <a:solidFill>
      <a:srgbClr val="FFFFFF"/>
    </a:solidFill>
    <a:ln w="3175">
      <a:solidFill>
        <a:schemeClr val="tx1"/>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1" l="0.75000000000001465" r="0.75000000000001465" t="1" header="0.5" footer="0.5"/>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600" baseline="0"/>
            </a:pPr>
            <a:r>
              <a:rPr lang="en-US" sz="1600" baseline="0"/>
              <a:t>Repeat Data Users By Domain</a:t>
            </a:r>
          </a:p>
        </c:rich>
      </c:tx>
      <c:overlay val="0"/>
      <c:spPr>
        <a:noFill/>
        <a:ln w="25400">
          <a:noFill/>
        </a:ln>
      </c:spPr>
    </c:title>
    <c:autoTitleDeleted val="0"/>
    <c:plotArea>
      <c:layout>
        <c:manualLayout>
          <c:layoutTarget val="inner"/>
          <c:xMode val="edge"/>
          <c:yMode val="edge"/>
          <c:x val="0.1261457499820067"/>
          <c:y val="0.15887123908916848"/>
          <c:w val="0.70832569752019026"/>
          <c:h val="0.63876728041507713"/>
        </c:manualLayout>
      </c:layout>
      <c:barChart>
        <c:barDir val="col"/>
        <c:grouping val="stacked"/>
        <c:varyColors val="0"/>
        <c:ser>
          <c:idx val="0"/>
          <c:order val="0"/>
          <c:tx>
            <c:strRef>
              <c:f>'Data Users'!$A$57</c:f>
              <c:strCache>
                <c:ptCount val="1"/>
                <c:pt idx="0">
                  <c:v>Foreign</c:v>
                </c:pt>
              </c:strCache>
            </c:strRef>
          </c:tx>
          <c:spPr>
            <a:gradFill rotWithShape="0">
              <a:gsLst>
                <a:gs pos="0">
                  <a:srgbClr val="A2BFF8"/>
                </a:gs>
                <a:gs pos="100000">
                  <a:srgbClr val="3670B6"/>
                </a:gs>
              </a:gsLst>
              <a:lin ang="5400000"/>
            </a:gradFill>
            <a:ln w="25400">
              <a:noFill/>
            </a:ln>
            <a:effectLst>
              <a:outerShdw dist="35921" dir="2700000" algn="br">
                <a:srgbClr val="000000"/>
              </a:outerShdw>
            </a:effectLst>
          </c:spPr>
          <c:invertIfNegative val="0"/>
          <c:cat>
            <c:strRef>
              <c:f>'Data Users'!$B$56:$N$56</c:f>
              <c:strCache>
                <c:ptCount val="13"/>
                <c:pt idx="0">
                  <c:v>ASDC</c:v>
                </c:pt>
                <c:pt idx="1">
                  <c:v>ASF</c:v>
                </c:pt>
                <c:pt idx="2">
                  <c:v>CDDIS</c:v>
                </c:pt>
                <c:pt idx="3">
                  <c:v>CSDA</c:v>
                </c:pt>
                <c:pt idx="4">
                  <c:v>GES DISC</c:v>
                </c:pt>
                <c:pt idx="5">
                  <c:v>GHRC</c:v>
                </c:pt>
                <c:pt idx="6">
                  <c:v>LAADS DAAC</c:v>
                </c:pt>
                <c:pt idx="7">
                  <c:v>LP DAAC</c:v>
                </c:pt>
                <c:pt idx="8">
                  <c:v>NSIDC</c:v>
                </c:pt>
                <c:pt idx="9">
                  <c:v>OB.DAAC</c:v>
                </c:pt>
                <c:pt idx="10">
                  <c:v>ORNL</c:v>
                </c:pt>
                <c:pt idx="11">
                  <c:v>PO.DAAC</c:v>
                </c:pt>
                <c:pt idx="12">
                  <c:v>SEDAC</c:v>
                </c:pt>
              </c:strCache>
            </c:strRef>
          </c:cat>
          <c:val>
            <c:numRef>
              <c:f>'Data Users'!$B$57:$N$57</c:f>
              <c:numCache>
                <c:formatCode>#,##0</c:formatCode>
                <c:ptCount val="13"/>
                <c:pt idx="0">
                  <c:v>2407</c:v>
                </c:pt>
                <c:pt idx="1">
                  <c:v>114566</c:v>
                </c:pt>
                <c:pt idx="2">
                  <c:v>24569</c:v>
                </c:pt>
                <c:pt idx="3">
                  <c:v>1</c:v>
                </c:pt>
                <c:pt idx="4">
                  <c:v>24921</c:v>
                </c:pt>
                <c:pt idx="5">
                  <c:v>1094</c:v>
                </c:pt>
                <c:pt idx="6">
                  <c:v>720565</c:v>
                </c:pt>
                <c:pt idx="7">
                  <c:v>40151</c:v>
                </c:pt>
                <c:pt idx="8">
                  <c:v>12964</c:v>
                </c:pt>
                <c:pt idx="9">
                  <c:v>3508</c:v>
                </c:pt>
                <c:pt idx="10">
                  <c:v>19421</c:v>
                </c:pt>
                <c:pt idx="11">
                  <c:v>6610</c:v>
                </c:pt>
                <c:pt idx="12">
                  <c:v>0</c:v>
                </c:pt>
              </c:numCache>
            </c:numRef>
          </c:val>
          <c:extLst>
            <c:ext xmlns:c16="http://schemas.microsoft.com/office/drawing/2014/chart" uri="{C3380CC4-5D6E-409C-BE32-E72D297353CC}">
              <c16:uniqueId val="{00000000-3B6D-934D-9999-37B98791BCA6}"/>
            </c:ext>
          </c:extLst>
        </c:ser>
        <c:ser>
          <c:idx val="1"/>
          <c:order val="1"/>
          <c:tx>
            <c:strRef>
              <c:f>'Data Users'!$A$58</c:f>
              <c:strCache>
                <c:ptCount val="1"/>
                <c:pt idx="0">
                  <c:v>US COM</c:v>
                </c:pt>
              </c:strCache>
            </c:strRef>
          </c:tx>
          <c:spPr>
            <a:gradFill rotWithShape="0">
              <a:gsLst>
                <a:gs pos="0">
                  <a:srgbClr val="FAA1A0"/>
                </a:gs>
                <a:gs pos="100000">
                  <a:srgbClr val="B93734"/>
                </a:gs>
              </a:gsLst>
              <a:lin ang="5400000"/>
            </a:gradFill>
            <a:ln w="25400">
              <a:noFill/>
            </a:ln>
            <a:effectLst>
              <a:outerShdw dist="35921" dir="2700000" algn="br">
                <a:srgbClr val="000000"/>
              </a:outerShdw>
            </a:effectLst>
          </c:spPr>
          <c:invertIfNegative val="0"/>
          <c:cat>
            <c:strRef>
              <c:f>'Data Users'!$B$56:$N$56</c:f>
              <c:strCache>
                <c:ptCount val="13"/>
                <c:pt idx="0">
                  <c:v>ASDC</c:v>
                </c:pt>
                <c:pt idx="1">
                  <c:v>ASF</c:v>
                </c:pt>
                <c:pt idx="2">
                  <c:v>CDDIS</c:v>
                </c:pt>
                <c:pt idx="3">
                  <c:v>CSDA</c:v>
                </c:pt>
                <c:pt idx="4">
                  <c:v>GES DISC</c:v>
                </c:pt>
                <c:pt idx="5">
                  <c:v>GHRC</c:v>
                </c:pt>
                <c:pt idx="6">
                  <c:v>LAADS DAAC</c:v>
                </c:pt>
                <c:pt idx="7">
                  <c:v>LP DAAC</c:v>
                </c:pt>
                <c:pt idx="8">
                  <c:v>NSIDC</c:v>
                </c:pt>
                <c:pt idx="9">
                  <c:v>OB.DAAC</c:v>
                </c:pt>
                <c:pt idx="10">
                  <c:v>ORNL</c:v>
                </c:pt>
                <c:pt idx="11">
                  <c:v>PO.DAAC</c:v>
                </c:pt>
                <c:pt idx="12">
                  <c:v>SEDAC</c:v>
                </c:pt>
              </c:strCache>
            </c:strRef>
          </c:cat>
          <c:val>
            <c:numRef>
              <c:f>'Data Users'!$B$58:$N$58</c:f>
              <c:numCache>
                <c:formatCode>#,##0</c:formatCode>
                <c:ptCount val="13"/>
                <c:pt idx="0">
                  <c:v>59</c:v>
                </c:pt>
                <c:pt idx="1">
                  <c:v>17189</c:v>
                </c:pt>
                <c:pt idx="2">
                  <c:v>2970</c:v>
                </c:pt>
                <c:pt idx="3">
                  <c:v>12</c:v>
                </c:pt>
                <c:pt idx="4">
                  <c:v>897</c:v>
                </c:pt>
                <c:pt idx="5">
                  <c:v>35</c:v>
                </c:pt>
                <c:pt idx="6">
                  <c:v>199107</c:v>
                </c:pt>
                <c:pt idx="7">
                  <c:v>25552</c:v>
                </c:pt>
                <c:pt idx="8">
                  <c:v>10518</c:v>
                </c:pt>
                <c:pt idx="9">
                  <c:v>30</c:v>
                </c:pt>
                <c:pt idx="10">
                  <c:v>14452</c:v>
                </c:pt>
                <c:pt idx="11">
                  <c:v>446</c:v>
                </c:pt>
                <c:pt idx="12">
                  <c:v>0</c:v>
                </c:pt>
              </c:numCache>
            </c:numRef>
          </c:val>
          <c:extLst>
            <c:ext xmlns:c16="http://schemas.microsoft.com/office/drawing/2014/chart" uri="{C3380CC4-5D6E-409C-BE32-E72D297353CC}">
              <c16:uniqueId val="{00000001-3B6D-934D-9999-37B98791BCA6}"/>
            </c:ext>
          </c:extLst>
        </c:ser>
        <c:ser>
          <c:idx val="2"/>
          <c:order val="2"/>
          <c:tx>
            <c:strRef>
              <c:f>'Data Users'!$A$59</c:f>
              <c:strCache>
                <c:ptCount val="1"/>
                <c:pt idx="0">
                  <c:v>US EDU         </c:v>
                </c:pt>
              </c:strCache>
            </c:strRef>
          </c:tx>
          <c:spPr>
            <a:gradFill rotWithShape="0">
              <a:gsLst>
                <a:gs pos="0">
                  <a:srgbClr val="D4F4A6"/>
                </a:gs>
                <a:gs pos="100000">
                  <a:srgbClr val="8DB241"/>
                </a:gs>
              </a:gsLst>
              <a:lin ang="5400000"/>
            </a:gradFill>
            <a:ln w="25400">
              <a:noFill/>
            </a:ln>
            <a:effectLst>
              <a:outerShdw dist="35921" dir="2700000" algn="br">
                <a:srgbClr val="000000"/>
              </a:outerShdw>
            </a:effectLst>
          </c:spPr>
          <c:invertIfNegative val="0"/>
          <c:cat>
            <c:strRef>
              <c:f>'Data Users'!$B$56:$N$56</c:f>
              <c:strCache>
                <c:ptCount val="13"/>
                <c:pt idx="0">
                  <c:v>ASDC</c:v>
                </c:pt>
                <c:pt idx="1">
                  <c:v>ASF</c:v>
                </c:pt>
                <c:pt idx="2">
                  <c:v>CDDIS</c:v>
                </c:pt>
                <c:pt idx="3">
                  <c:v>CSDA</c:v>
                </c:pt>
                <c:pt idx="4">
                  <c:v>GES DISC</c:v>
                </c:pt>
                <c:pt idx="5">
                  <c:v>GHRC</c:v>
                </c:pt>
                <c:pt idx="6">
                  <c:v>LAADS DAAC</c:v>
                </c:pt>
                <c:pt idx="7">
                  <c:v>LP DAAC</c:v>
                </c:pt>
                <c:pt idx="8">
                  <c:v>NSIDC</c:v>
                </c:pt>
                <c:pt idx="9">
                  <c:v>OB.DAAC</c:v>
                </c:pt>
                <c:pt idx="10">
                  <c:v>ORNL</c:v>
                </c:pt>
                <c:pt idx="11">
                  <c:v>PO.DAAC</c:v>
                </c:pt>
                <c:pt idx="12">
                  <c:v>SEDAC</c:v>
                </c:pt>
              </c:strCache>
            </c:strRef>
          </c:cat>
          <c:val>
            <c:numRef>
              <c:f>'Data Users'!$B$59:$N$59</c:f>
              <c:numCache>
                <c:formatCode>#,##0</c:formatCode>
                <c:ptCount val="13"/>
                <c:pt idx="0">
                  <c:v>1</c:v>
                </c:pt>
                <c:pt idx="1">
                  <c:v>1010</c:v>
                </c:pt>
                <c:pt idx="2">
                  <c:v>5</c:v>
                </c:pt>
                <c:pt idx="3">
                  <c:v>0</c:v>
                </c:pt>
                <c:pt idx="4">
                  <c:v>6</c:v>
                </c:pt>
                <c:pt idx="5">
                  <c:v>0</c:v>
                </c:pt>
                <c:pt idx="6">
                  <c:v>1338</c:v>
                </c:pt>
                <c:pt idx="7">
                  <c:v>7</c:v>
                </c:pt>
                <c:pt idx="8">
                  <c:v>9</c:v>
                </c:pt>
                <c:pt idx="9">
                  <c:v>0</c:v>
                </c:pt>
                <c:pt idx="10">
                  <c:v>6</c:v>
                </c:pt>
                <c:pt idx="11">
                  <c:v>1283</c:v>
                </c:pt>
                <c:pt idx="12">
                  <c:v>1</c:v>
                </c:pt>
              </c:numCache>
            </c:numRef>
          </c:val>
          <c:extLst>
            <c:ext xmlns:c16="http://schemas.microsoft.com/office/drawing/2014/chart" uri="{C3380CC4-5D6E-409C-BE32-E72D297353CC}">
              <c16:uniqueId val="{00000002-3B6D-934D-9999-37B98791BCA6}"/>
            </c:ext>
          </c:extLst>
        </c:ser>
        <c:ser>
          <c:idx val="3"/>
          <c:order val="3"/>
          <c:tx>
            <c:strRef>
              <c:f>'Data Users'!$A$60</c:f>
              <c:strCache>
                <c:ptCount val="1"/>
                <c:pt idx="0">
                  <c:v>US GOV         </c:v>
                </c:pt>
              </c:strCache>
            </c:strRef>
          </c:tx>
          <c:spPr>
            <a:gradFill rotWithShape="0">
              <a:gsLst>
                <a:gs pos="0">
                  <a:srgbClr val="C5B3E2"/>
                </a:gs>
                <a:gs pos="100000">
                  <a:srgbClr val="704F97"/>
                </a:gs>
              </a:gsLst>
              <a:lin ang="5400000"/>
            </a:gradFill>
            <a:ln w="25400">
              <a:noFill/>
            </a:ln>
            <a:effectLst>
              <a:outerShdw dist="35921" dir="2700000" algn="br">
                <a:srgbClr val="000000"/>
              </a:outerShdw>
            </a:effectLst>
          </c:spPr>
          <c:invertIfNegative val="0"/>
          <c:cat>
            <c:strRef>
              <c:f>'Data Users'!$B$56:$N$56</c:f>
              <c:strCache>
                <c:ptCount val="13"/>
                <c:pt idx="0">
                  <c:v>ASDC</c:v>
                </c:pt>
                <c:pt idx="1">
                  <c:v>ASF</c:v>
                </c:pt>
                <c:pt idx="2">
                  <c:v>CDDIS</c:v>
                </c:pt>
                <c:pt idx="3">
                  <c:v>CSDA</c:v>
                </c:pt>
                <c:pt idx="4">
                  <c:v>GES DISC</c:v>
                </c:pt>
                <c:pt idx="5">
                  <c:v>GHRC</c:v>
                </c:pt>
                <c:pt idx="6">
                  <c:v>LAADS DAAC</c:v>
                </c:pt>
                <c:pt idx="7">
                  <c:v>LP DAAC</c:v>
                </c:pt>
                <c:pt idx="8">
                  <c:v>NSIDC</c:v>
                </c:pt>
                <c:pt idx="9">
                  <c:v>OB.DAAC</c:v>
                </c:pt>
                <c:pt idx="10">
                  <c:v>ORNL</c:v>
                </c:pt>
                <c:pt idx="11">
                  <c:v>PO.DAAC</c:v>
                </c:pt>
                <c:pt idx="12">
                  <c:v>SEDAC</c:v>
                </c:pt>
              </c:strCache>
            </c:strRef>
          </c:cat>
          <c:val>
            <c:numRef>
              <c:f>'Data Users'!$B$60:$N$60</c:f>
              <c:numCache>
                <c:formatCode>#,##0</c:formatCode>
                <c:ptCount val="13"/>
                <c:pt idx="0">
                  <c:v>114</c:v>
                </c:pt>
                <c:pt idx="1">
                  <c:v>1058</c:v>
                </c:pt>
                <c:pt idx="2">
                  <c:v>889</c:v>
                </c:pt>
                <c:pt idx="3">
                  <c:v>18</c:v>
                </c:pt>
                <c:pt idx="4">
                  <c:v>469</c:v>
                </c:pt>
                <c:pt idx="5">
                  <c:v>35</c:v>
                </c:pt>
                <c:pt idx="6">
                  <c:v>1291</c:v>
                </c:pt>
                <c:pt idx="7">
                  <c:v>939</c:v>
                </c:pt>
                <c:pt idx="8">
                  <c:v>1295</c:v>
                </c:pt>
                <c:pt idx="9">
                  <c:v>83</c:v>
                </c:pt>
                <c:pt idx="10">
                  <c:v>3684</c:v>
                </c:pt>
                <c:pt idx="11">
                  <c:v>316</c:v>
                </c:pt>
                <c:pt idx="12">
                  <c:v>0</c:v>
                </c:pt>
              </c:numCache>
            </c:numRef>
          </c:val>
          <c:extLst>
            <c:ext xmlns:c16="http://schemas.microsoft.com/office/drawing/2014/chart" uri="{C3380CC4-5D6E-409C-BE32-E72D297353CC}">
              <c16:uniqueId val="{00000003-3B6D-934D-9999-37B98791BCA6}"/>
            </c:ext>
          </c:extLst>
        </c:ser>
        <c:ser>
          <c:idx val="4"/>
          <c:order val="4"/>
          <c:tx>
            <c:strRef>
              <c:f>'Data Users'!$A$61</c:f>
              <c:strCache>
                <c:ptCount val="1"/>
                <c:pt idx="0">
                  <c:v>US ORG         </c:v>
                </c:pt>
              </c:strCache>
            </c:strRef>
          </c:tx>
          <c:spPr>
            <a:gradFill rotWithShape="0">
              <a:gsLst>
                <a:gs pos="0">
                  <a:srgbClr val="9DE2FF"/>
                </a:gs>
                <a:gs pos="100000">
                  <a:srgbClr val="31A1C0"/>
                </a:gs>
              </a:gsLst>
              <a:lin ang="5400000"/>
            </a:gradFill>
            <a:ln w="25400">
              <a:noFill/>
            </a:ln>
            <a:effectLst>
              <a:outerShdw dist="35921" dir="2700000" algn="br">
                <a:srgbClr val="000000"/>
              </a:outerShdw>
            </a:effectLst>
          </c:spPr>
          <c:invertIfNegative val="0"/>
          <c:cat>
            <c:strRef>
              <c:f>'Data Users'!$B$56:$N$56</c:f>
              <c:strCache>
                <c:ptCount val="13"/>
                <c:pt idx="0">
                  <c:v>ASDC</c:v>
                </c:pt>
                <c:pt idx="1">
                  <c:v>ASF</c:v>
                </c:pt>
                <c:pt idx="2">
                  <c:v>CDDIS</c:v>
                </c:pt>
                <c:pt idx="3">
                  <c:v>CSDA</c:v>
                </c:pt>
                <c:pt idx="4">
                  <c:v>GES DISC</c:v>
                </c:pt>
                <c:pt idx="5">
                  <c:v>GHRC</c:v>
                </c:pt>
                <c:pt idx="6">
                  <c:v>LAADS DAAC</c:v>
                </c:pt>
                <c:pt idx="7">
                  <c:v>LP DAAC</c:v>
                </c:pt>
                <c:pt idx="8">
                  <c:v>NSIDC</c:v>
                </c:pt>
                <c:pt idx="9">
                  <c:v>OB.DAAC</c:v>
                </c:pt>
                <c:pt idx="10">
                  <c:v>ORNL</c:v>
                </c:pt>
                <c:pt idx="11">
                  <c:v>PO.DAAC</c:v>
                </c:pt>
                <c:pt idx="12">
                  <c:v>SEDAC</c:v>
                </c:pt>
              </c:strCache>
            </c:strRef>
          </c:cat>
          <c:val>
            <c:numRef>
              <c:f>'Data Users'!$B$61:$N$61</c:f>
              <c:numCache>
                <c:formatCode>#,##0</c:formatCode>
                <c:ptCount val="13"/>
                <c:pt idx="0">
                  <c:v>901</c:v>
                </c:pt>
                <c:pt idx="1">
                  <c:v>2307</c:v>
                </c:pt>
                <c:pt idx="2">
                  <c:v>851</c:v>
                </c:pt>
                <c:pt idx="3">
                  <c:v>15</c:v>
                </c:pt>
                <c:pt idx="4">
                  <c:v>2873</c:v>
                </c:pt>
                <c:pt idx="5">
                  <c:v>136</c:v>
                </c:pt>
                <c:pt idx="6">
                  <c:v>930</c:v>
                </c:pt>
                <c:pt idx="7">
                  <c:v>3577</c:v>
                </c:pt>
                <c:pt idx="8">
                  <c:v>1611</c:v>
                </c:pt>
                <c:pt idx="9">
                  <c:v>677</c:v>
                </c:pt>
                <c:pt idx="10">
                  <c:v>1478</c:v>
                </c:pt>
                <c:pt idx="11">
                  <c:v>115</c:v>
                </c:pt>
                <c:pt idx="12">
                  <c:v>0</c:v>
                </c:pt>
              </c:numCache>
            </c:numRef>
          </c:val>
          <c:extLst>
            <c:ext xmlns:c16="http://schemas.microsoft.com/office/drawing/2014/chart" uri="{C3380CC4-5D6E-409C-BE32-E72D297353CC}">
              <c16:uniqueId val="{00000004-3B6D-934D-9999-37B98791BCA6}"/>
            </c:ext>
          </c:extLst>
        </c:ser>
        <c:ser>
          <c:idx val="5"/>
          <c:order val="5"/>
          <c:tx>
            <c:strRef>
              <c:f>'Data Users'!$A$62</c:f>
              <c:strCache>
                <c:ptCount val="1"/>
                <c:pt idx="0">
                  <c:v>US OTHER</c:v>
                </c:pt>
              </c:strCache>
            </c:strRef>
          </c:tx>
          <c:spPr>
            <a:gradFill rotWithShape="0">
              <a:gsLst>
                <a:gs pos="0">
                  <a:srgbClr val="FFB885"/>
                </a:gs>
                <a:gs pos="100000">
                  <a:srgbClr val="F28225"/>
                </a:gs>
              </a:gsLst>
              <a:lin ang="5400000"/>
            </a:gradFill>
            <a:ln w="25400">
              <a:noFill/>
            </a:ln>
            <a:effectLst>
              <a:outerShdw dist="35921" dir="2700000" algn="br">
                <a:srgbClr val="000000"/>
              </a:outerShdw>
            </a:effectLst>
          </c:spPr>
          <c:invertIfNegative val="0"/>
          <c:cat>
            <c:strRef>
              <c:f>'Data Users'!$B$56:$N$56</c:f>
              <c:strCache>
                <c:ptCount val="13"/>
                <c:pt idx="0">
                  <c:v>ASDC</c:v>
                </c:pt>
                <c:pt idx="1">
                  <c:v>ASF</c:v>
                </c:pt>
                <c:pt idx="2">
                  <c:v>CDDIS</c:v>
                </c:pt>
                <c:pt idx="3">
                  <c:v>CSDA</c:v>
                </c:pt>
                <c:pt idx="4">
                  <c:v>GES DISC</c:v>
                </c:pt>
                <c:pt idx="5">
                  <c:v>GHRC</c:v>
                </c:pt>
                <c:pt idx="6">
                  <c:v>LAADS DAAC</c:v>
                </c:pt>
                <c:pt idx="7">
                  <c:v>LP DAAC</c:v>
                </c:pt>
                <c:pt idx="8">
                  <c:v>NSIDC</c:v>
                </c:pt>
                <c:pt idx="9">
                  <c:v>OB.DAAC</c:v>
                </c:pt>
                <c:pt idx="10">
                  <c:v>ORNL</c:v>
                </c:pt>
                <c:pt idx="11">
                  <c:v>PO.DAAC</c:v>
                </c:pt>
                <c:pt idx="12">
                  <c:v>SEDAC</c:v>
                </c:pt>
              </c:strCache>
            </c:strRef>
          </c:cat>
          <c:val>
            <c:numRef>
              <c:f>'Data Users'!$B$62:$N$62</c:f>
              <c:numCache>
                <c:formatCode>#,##0</c:formatCode>
                <c:ptCount val="13"/>
                <c:pt idx="0">
                  <c:v>400</c:v>
                </c:pt>
                <c:pt idx="1">
                  <c:v>413</c:v>
                </c:pt>
                <c:pt idx="2">
                  <c:v>443</c:v>
                </c:pt>
                <c:pt idx="3">
                  <c:v>2</c:v>
                </c:pt>
                <c:pt idx="4">
                  <c:v>740</c:v>
                </c:pt>
                <c:pt idx="5">
                  <c:v>42</c:v>
                </c:pt>
                <c:pt idx="6">
                  <c:v>258</c:v>
                </c:pt>
                <c:pt idx="7">
                  <c:v>573</c:v>
                </c:pt>
                <c:pt idx="8">
                  <c:v>327</c:v>
                </c:pt>
                <c:pt idx="9">
                  <c:v>182</c:v>
                </c:pt>
                <c:pt idx="10">
                  <c:v>246</c:v>
                </c:pt>
                <c:pt idx="11">
                  <c:v>369</c:v>
                </c:pt>
                <c:pt idx="12">
                  <c:v>0</c:v>
                </c:pt>
              </c:numCache>
            </c:numRef>
          </c:val>
          <c:extLst>
            <c:ext xmlns:c16="http://schemas.microsoft.com/office/drawing/2014/chart" uri="{C3380CC4-5D6E-409C-BE32-E72D297353CC}">
              <c16:uniqueId val="{00000005-3B6D-934D-9999-37B98791BCA6}"/>
            </c:ext>
          </c:extLst>
        </c:ser>
        <c:ser>
          <c:idx val="6"/>
          <c:order val="6"/>
          <c:tx>
            <c:strRef>
              <c:f>'Data Users'!$A$63</c:f>
              <c:strCache>
                <c:ptCount val="1"/>
                <c:pt idx="0">
                  <c:v>UNKNOWN</c:v>
                </c:pt>
              </c:strCache>
            </c:strRef>
          </c:tx>
          <c:spPr>
            <a:gradFill rotWithShape="0">
              <a:gsLst>
                <a:gs pos="0">
                  <a:srgbClr val="B6D1FF"/>
                </a:gs>
                <a:gs pos="100000">
                  <a:srgbClr val="8AA7D8"/>
                </a:gs>
              </a:gsLst>
              <a:lin ang="5400000"/>
            </a:gradFill>
            <a:ln w="25400">
              <a:noFill/>
            </a:ln>
            <a:effectLst>
              <a:outerShdw dist="35921" dir="2700000" algn="br">
                <a:srgbClr val="000000"/>
              </a:outerShdw>
            </a:effectLst>
          </c:spPr>
          <c:invertIfNegative val="0"/>
          <c:cat>
            <c:strRef>
              <c:f>'Data Users'!$B$56:$N$56</c:f>
              <c:strCache>
                <c:ptCount val="13"/>
                <c:pt idx="0">
                  <c:v>ASDC</c:v>
                </c:pt>
                <c:pt idx="1">
                  <c:v>ASF</c:v>
                </c:pt>
                <c:pt idx="2">
                  <c:v>CDDIS</c:v>
                </c:pt>
                <c:pt idx="3">
                  <c:v>CSDA</c:v>
                </c:pt>
                <c:pt idx="4">
                  <c:v>GES DISC</c:v>
                </c:pt>
                <c:pt idx="5">
                  <c:v>GHRC</c:v>
                </c:pt>
                <c:pt idx="6">
                  <c:v>LAADS DAAC</c:v>
                </c:pt>
                <c:pt idx="7">
                  <c:v>LP DAAC</c:v>
                </c:pt>
                <c:pt idx="8">
                  <c:v>NSIDC</c:v>
                </c:pt>
                <c:pt idx="9">
                  <c:v>OB.DAAC</c:v>
                </c:pt>
                <c:pt idx="10">
                  <c:v>ORNL</c:v>
                </c:pt>
                <c:pt idx="11">
                  <c:v>PO.DAAC</c:v>
                </c:pt>
                <c:pt idx="12">
                  <c:v>SEDAC</c:v>
                </c:pt>
              </c:strCache>
            </c:strRef>
          </c:cat>
          <c:val>
            <c:numRef>
              <c:f>'Data Users'!$B$63:$N$63</c:f>
              <c:numCache>
                <c:formatCode>#,##0</c:formatCode>
                <c:ptCount val="13"/>
                <c:pt idx="0">
                  <c:v>66</c:v>
                </c:pt>
                <c:pt idx="1">
                  <c:v>286</c:v>
                </c:pt>
                <c:pt idx="2">
                  <c:v>189</c:v>
                </c:pt>
                <c:pt idx="3">
                  <c:v>0</c:v>
                </c:pt>
                <c:pt idx="4">
                  <c:v>251</c:v>
                </c:pt>
                <c:pt idx="5">
                  <c:v>12</c:v>
                </c:pt>
                <c:pt idx="6">
                  <c:v>139</c:v>
                </c:pt>
                <c:pt idx="7">
                  <c:v>417</c:v>
                </c:pt>
                <c:pt idx="8">
                  <c:v>137</c:v>
                </c:pt>
                <c:pt idx="9">
                  <c:v>58</c:v>
                </c:pt>
                <c:pt idx="10">
                  <c:v>120</c:v>
                </c:pt>
                <c:pt idx="11">
                  <c:v>1</c:v>
                </c:pt>
                <c:pt idx="12">
                  <c:v>0</c:v>
                </c:pt>
              </c:numCache>
            </c:numRef>
          </c:val>
          <c:extLst>
            <c:ext xmlns:c16="http://schemas.microsoft.com/office/drawing/2014/chart" uri="{C3380CC4-5D6E-409C-BE32-E72D297353CC}">
              <c16:uniqueId val="{00000006-3B6D-934D-9999-37B98791BCA6}"/>
            </c:ext>
          </c:extLst>
        </c:ser>
        <c:dLbls>
          <c:showLegendKey val="0"/>
          <c:showVal val="0"/>
          <c:showCatName val="0"/>
          <c:showSerName val="0"/>
          <c:showPercent val="0"/>
          <c:showBubbleSize val="0"/>
        </c:dLbls>
        <c:gapWidth val="55"/>
        <c:overlap val="100"/>
        <c:axId val="-426178912"/>
        <c:axId val="-426168576"/>
      </c:barChart>
      <c:catAx>
        <c:axId val="-426178912"/>
        <c:scaling>
          <c:orientation val="minMax"/>
        </c:scaling>
        <c:delete val="0"/>
        <c:axPos val="b"/>
        <c:numFmt formatCode="General" sourceLinked="1"/>
        <c:majorTickMark val="none"/>
        <c:minorTickMark val="none"/>
        <c:tickLblPos val="nextTo"/>
        <c:spPr>
          <a:ln w="3175">
            <a:solidFill>
              <a:srgbClr val="808080"/>
            </a:solidFill>
            <a:prstDash val="solid"/>
          </a:ln>
        </c:spPr>
        <c:txPr>
          <a:bodyPr rot="-5400000" vert="horz"/>
          <a:lstStyle/>
          <a:p>
            <a:pPr>
              <a:defRPr baseline="0"/>
            </a:pPr>
            <a:endParaRPr lang="en-US"/>
          </a:p>
        </c:txPr>
        <c:crossAx val="-426168576"/>
        <c:crosses val="autoZero"/>
        <c:auto val="1"/>
        <c:lblAlgn val="ctr"/>
        <c:lblOffset val="100"/>
        <c:noMultiLvlLbl val="0"/>
      </c:catAx>
      <c:valAx>
        <c:axId val="-426168576"/>
        <c:scaling>
          <c:orientation val="minMax"/>
        </c:scaling>
        <c:delete val="0"/>
        <c:axPos val="l"/>
        <c:majorGridlines>
          <c:spPr>
            <a:ln w="3175">
              <a:solidFill>
                <a:srgbClr val="808080"/>
              </a:solidFill>
              <a:prstDash val="solid"/>
            </a:ln>
          </c:spPr>
        </c:majorGridlines>
        <c:numFmt formatCode="#,##0" sourceLinked="1"/>
        <c:majorTickMark val="none"/>
        <c:minorTickMark val="none"/>
        <c:tickLblPos val="nextTo"/>
        <c:spPr>
          <a:ln w="3175">
            <a:solidFill>
              <a:srgbClr val="808080"/>
            </a:solidFill>
            <a:prstDash val="solid"/>
          </a:ln>
        </c:spPr>
        <c:crossAx val="-426178912"/>
        <c:crosses val="autoZero"/>
        <c:crossBetween val="between"/>
      </c:valAx>
      <c:spPr>
        <a:noFill/>
        <a:ln w="25400">
          <a:noFill/>
        </a:ln>
      </c:spPr>
    </c:plotArea>
    <c:legend>
      <c:legendPos val="r"/>
      <c:layout>
        <c:manualLayout>
          <c:xMode val="edge"/>
          <c:yMode val="edge"/>
          <c:x val="0.84856109550763947"/>
          <c:y val="0.1716370440165649"/>
          <c:w val="0.13144439525654991"/>
          <c:h val="0.51817881166136104"/>
        </c:manualLayout>
      </c:layout>
      <c:overlay val="0"/>
      <c:spPr>
        <a:noFill/>
        <a:ln w="25400">
          <a:noFill/>
        </a:ln>
      </c:spPr>
    </c:legend>
    <c:plotVisOnly val="1"/>
    <c:dispBlanksAs val="gap"/>
    <c:showDLblsOverMax val="0"/>
  </c:chart>
  <c:spPr>
    <a:solidFill>
      <a:srgbClr val="FFFFFF"/>
    </a:solidFill>
    <a:ln w="3175">
      <a:solidFill>
        <a:schemeClr val="tx1"/>
      </a:solidFill>
      <a:prstDash val="solid"/>
    </a:ln>
  </c:spPr>
  <c:printSettings>
    <c:headerFooter alignWithMargins="0"/>
    <c:pageMargins b="1" l="0.75000000000001465" r="0.75000000000001465" t="1" header="0.5" footer="0.5"/>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spPr>
        <a:noFill/>
        <a:ln>
          <a:noFill/>
        </a:ln>
        <a:effectLst/>
        <a:sp3d/>
      </c:spPr>
    </c:floor>
    <c:sideWall>
      <c:thickness val="0"/>
      <c:spPr>
        <a:noFill/>
        <a:ln>
          <a:noFill/>
        </a:ln>
        <a:effectLst>
          <a:outerShdw blurRad="50800" dist="38100" dir="8100000" algn="tr" rotWithShape="0">
            <a:prstClr val="black">
              <a:alpha val="40000"/>
            </a:prstClr>
          </a:outerShdw>
        </a:effectLst>
        <a:sp3d/>
      </c:spPr>
    </c:sideWall>
    <c:backWall>
      <c:thickness val="0"/>
      <c:spPr>
        <a:noFill/>
        <a:ln>
          <a:noFill/>
        </a:ln>
        <a:effectLst>
          <a:outerShdw blurRad="50800" dist="38100" dir="8100000" algn="tr" rotWithShape="0">
            <a:prstClr val="black">
              <a:alpha val="40000"/>
            </a:prstClr>
          </a:outerShdw>
        </a:effectLst>
        <a:sp3d/>
      </c:spPr>
    </c:backWall>
    <c:plotArea>
      <c:layout>
        <c:manualLayout>
          <c:layoutTarget val="inner"/>
          <c:xMode val="edge"/>
          <c:yMode val="edge"/>
          <c:x val="0.12413885707588397"/>
          <c:y val="5.0506641215302635E-2"/>
          <c:w val="0.8484367923132361"/>
          <c:h val="0.8838439513242663"/>
        </c:manualLayout>
      </c:layout>
      <c:bar3DChart>
        <c:barDir val="col"/>
        <c:grouping val="stacked"/>
        <c:varyColors val="0"/>
        <c:ser>
          <c:idx val="0"/>
          <c:order val="0"/>
          <c:tx>
            <c:strRef>
              <c:f>Top_10_country_with_NRT!$C$82</c:f>
              <c:strCache>
                <c:ptCount val="1"/>
                <c:pt idx="0">
                  <c:v>Rest of World</c:v>
                </c:pt>
              </c:strCache>
            </c:strRef>
          </c:tx>
          <c:spPr>
            <a:solidFill>
              <a:schemeClr val="accent1"/>
            </a:solidFill>
          </c:spPr>
          <c:invertIfNegative val="0"/>
          <c:dLbls>
            <c:dLbl>
              <c:idx val="0"/>
              <c:layout>
                <c:manualLayout>
                  <c:x val="2.3999999999999952E-2"/>
                  <c:y val="-2.169197396963123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36-F04B-8F0B-E5190D11966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Top_10_country_with_NRT!$B$83:$B$85</c:f>
              <c:strCache>
                <c:ptCount val="3"/>
                <c:pt idx="0">
                  <c:v>Rest of World</c:v>
                </c:pt>
                <c:pt idx="1">
                  <c:v>Top Ten Countries other than USA</c:v>
                </c:pt>
                <c:pt idx="2">
                  <c:v>USA</c:v>
                </c:pt>
              </c:strCache>
            </c:strRef>
          </c:cat>
          <c:val>
            <c:numRef>
              <c:f>Top_10_country_with_NRT!$C$83:$C$85</c:f>
              <c:numCache>
                <c:formatCode>_(* #,##0.00_);_(* \(#,##0.00\);_(* "-"??_);_(@_)</c:formatCode>
                <c:ptCount val="3"/>
                <c:pt idx="0">
                  <c:v>1093.6221860000005</c:v>
                </c:pt>
              </c:numCache>
            </c:numRef>
          </c:val>
          <c:extLst>
            <c:ext xmlns:c16="http://schemas.microsoft.com/office/drawing/2014/chart" uri="{C3380CC4-5D6E-409C-BE32-E72D297353CC}">
              <c16:uniqueId val="{00000001-2F36-F04B-8F0B-E5190D11966B}"/>
            </c:ext>
          </c:extLst>
        </c:ser>
        <c:ser>
          <c:idx val="1"/>
          <c:order val="1"/>
          <c:tx>
            <c:strRef>
              <c:f>Top_10_country_with_NRT!$D$82</c:f>
              <c:strCache>
                <c:ptCount val="1"/>
                <c:pt idx="0">
                  <c:v>Unknown</c:v>
                </c:pt>
              </c:strCache>
            </c:strRef>
          </c:tx>
          <c:invertIfNegative val="0"/>
          <c:cat>
            <c:strRef>
              <c:f>Top_10_country_with_NRT!$B$83:$B$85</c:f>
              <c:strCache>
                <c:ptCount val="3"/>
                <c:pt idx="0">
                  <c:v>Rest of World</c:v>
                </c:pt>
                <c:pt idx="1">
                  <c:v>Top Ten Countries other than USA</c:v>
                </c:pt>
                <c:pt idx="2">
                  <c:v>USA</c:v>
                </c:pt>
              </c:strCache>
            </c:strRef>
          </c:cat>
          <c:val>
            <c:numRef>
              <c:f>Top_10_country_with_NRT!$D$83:$D$85</c:f>
              <c:numCache>
                <c:formatCode>_(* #,##0.00_);_(* \(#,##0.00\);_(* "-"??_);_(@_)</c:formatCode>
                <c:ptCount val="3"/>
                <c:pt idx="0">
                  <c:v>1.0246459999999999</c:v>
                </c:pt>
              </c:numCache>
            </c:numRef>
          </c:val>
          <c:extLst>
            <c:ext xmlns:c16="http://schemas.microsoft.com/office/drawing/2014/chart" uri="{C3380CC4-5D6E-409C-BE32-E72D297353CC}">
              <c16:uniqueId val="{00000002-2F36-F04B-8F0B-E5190D11966B}"/>
            </c:ext>
          </c:extLst>
        </c:ser>
        <c:ser>
          <c:idx val="2"/>
          <c:order val="2"/>
          <c:tx>
            <c:strRef>
              <c:f>Top_10_country_with_NRT!$E$82</c:f>
              <c:strCache>
                <c:ptCount val="1"/>
                <c:pt idx="0">
                  <c:v>Switzerland</c:v>
                </c:pt>
              </c:strCache>
            </c:strRef>
          </c:tx>
          <c:spPr>
            <a:blipFill>
              <a:blip xmlns:r="http://schemas.openxmlformats.org/officeDocument/2006/relationships" r:embed="rId1"/>
              <a:stretch>
                <a:fillRect/>
              </a:stretch>
            </a:blipFill>
          </c:spPr>
          <c:invertIfNegative val="0"/>
          <c:dPt>
            <c:idx val="1"/>
            <c:invertIfNegative val="0"/>
            <c:bubble3D val="0"/>
            <c:spPr>
              <a:blipFill dpi="0" rotWithShape="1">
                <a:blip xmlns:r="http://schemas.openxmlformats.org/officeDocument/2006/relationships" r:embed="rId1"/>
                <a:srcRect/>
                <a:stretch>
                  <a:fillRect/>
                </a:stretch>
              </a:blipFill>
            </c:spPr>
            <c:extLst>
              <c:ext xmlns:c16="http://schemas.microsoft.com/office/drawing/2014/chart" uri="{C3380CC4-5D6E-409C-BE32-E72D297353CC}">
                <c16:uniqueId val="{00000004-2F36-F04B-8F0B-E5190D11966B}"/>
              </c:ext>
            </c:extLst>
          </c:dPt>
          <c:dLbls>
            <c:dLbl>
              <c:idx val="1"/>
              <c:layout>
                <c:manualLayout>
                  <c:x val="-7.5999999999999998E-2"/>
                  <c:y val="-2.81995661605206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F36-F04B-8F0B-E5190D11966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Top_10_country_with_NRT!$B$83:$B$85</c:f>
              <c:strCache>
                <c:ptCount val="3"/>
                <c:pt idx="0">
                  <c:v>Rest of World</c:v>
                </c:pt>
                <c:pt idx="1">
                  <c:v>Top Ten Countries other than USA</c:v>
                </c:pt>
                <c:pt idx="2">
                  <c:v>USA</c:v>
                </c:pt>
              </c:strCache>
            </c:strRef>
          </c:cat>
          <c:val>
            <c:numRef>
              <c:f>Top_10_country_with_NRT!$E$83:$E$85</c:f>
              <c:numCache>
                <c:formatCode>_(* #,##0.00_);_(* \(#,##0.00\);_(* "-"??_);_(@_)</c:formatCode>
                <c:ptCount val="3"/>
                <c:pt idx="1">
                  <c:v>6507.5050140000003</c:v>
                </c:pt>
              </c:numCache>
            </c:numRef>
          </c:val>
          <c:extLst>
            <c:ext xmlns:c16="http://schemas.microsoft.com/office/drawing/2014/chart" uri="{C3380CC4-5D6E-409C-BE32-E72D297353CC}">
              <c16:uniqueId val="{00000005-2F36-F04B-8F0B-E5190D11966B}"/>
            </c:ext>
          </c:extLst>
        </c:ser>
        <c:ser>
          <c:idx val="3"/>
          <c:order val="3"/>
          <c:tx>
            <c:strRef>
              <c:f>Top_10_country_with_NRT!$F$82</c:f>
              <c:strCache>
                <c:ptCount val="1"/>
                <c:pt idx="0">
                  <c:v>China</c:v>
                </c:pt>
              </c:strCache>
            </c:strRef>
          </c:tx>
          <c:spPr>
            <a:blipFill>
              <a:blip xmlns:r="http://schemas.openxmlformats.org/officeDocument/2006/relationships" r:embed="rId2"/>
              <a:stretch>
                <a:fillRect/>
              </a:stretch>
            </a:blipFill>
          </c:spPr>
          <c:invertIfNegative val="0"/>
          <c:dPt>
            <c:idx val="1"/>
            <c:invertIfNegative val="0"/>
            <c:bubble3D val="0"/>
            <c:spPr>
              <a:blipFill dpi="0" rotWithShape="1">
                <a:blip xmlns:r="http://schemas.openxmlformats.org/officeDocument/2006/relationships" r:embed="rId2"/>
                <a:srcRect/>
                <a:stretch>
                  <a:fillRect/>
                </a:stretch>
              </a:blipFill>
            </c:spPr>
            <c:extLst>
              <c:ext xmlns:c16="http://schemas.microsoft.com/office/drawing/2014/chart" uri="{C3380CC4-5D6E-409C-BE32-E72D297353CC}">
                <c16:uniqueId val="{00000007-2F36-F04B-8F0B-E5190D11966B}"/>
              </c:ext>
            </c:extLst>
          </c:dPt>
          <c:dLbls>
            <c:dLbl>
              <c:idx val="1"/>
              <c:layout>
                <c:manualLayout>
                  <c:x val="-7.4666666666666673E-2"/>
                  <c:y val="-2.169197396963203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F36-F04B-8F0B-E5190D11966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Top_10_country_with_NRT!$B$83:$B$85</c:f>
              <c:strCache>
                <c:ptCount val="3"/>
                <c:pt idx="0">
                  <c:v>Rest of World</c:v>
                </c:pt>
                <c:pt idx="1">
                  <c:v>Top Ten Countries other than USA</c:v>
                </c:pt>
                <c:pt idx="2">
                  <c:v>USA</c:v>
                </c:pt>
              </c:strCache>
            </c:strRef>
          </c:cat>
          <c:val>
            <c:numRef>
              <c:f>Top_10_country_with_NRT!$F$83:$F$85</c:f>
              <c:numCache>
                <c:formatCode>_(* #,##0.00_);_(* \(#,##0.00\);_(* "-"??_);_(@_)</c:formatCode>
                <c:ptCount val="3"/>
                <c:pt idx="1">
                  <c:v>1571.674953</c:v>
                </c:pt>
              </c:numCache>
            </c:numRef>
          </c:val>
          <c:extLst>
            <c:ext xmlns:c16="http://schemas.microsoft.com/office/drawing/2014/chart" uri="{C3380CC4-5D6E-409C-BE32-E72D297353CC}">
              <c16:uniqueId val="{00000008-2F36-F04B-8F0B-E5190D11966B}"/>
            </c:ext>
          </c:extLst>
        </c:ser>
        <c:ser>
          <c:idx val="4"/>
          <c:order val="4"/>
          <c:tx>
            <c:strRef>
              <c:f>Top_10_country_with_NRT!$G$82</c:f>
              <c:strCache>
                <c:ptCount val="1"/>
                <c:pt idx="0">
                  <c:v>Germany</c:v>
                </c:pt>
              </c:strCache>
            </c:strRef>
          </c:tx>
          <c:spPr>
            <a:blipFill dpi="0" rotWithShape="1">
              <a:blip xmlns:r="http://schemas.openxmlformats.org/officeDocument/2006/relationships" r:embed="rId3"/>
              <a:srcRect/>
              <a:stretch>
                <a:fillRect/>
              </a:stretch>
            </a:blipFill>
          </c:spPr>
          <c:invertIfNegative val="0"/>
          <c:dLbls>
            <c:dLbl>
              <c:idx val="1"/>
              <c:layout>
                <c:manualLayout>
                  <c:x val="-7.6000000000000054E-2"/>
                  <c:y val="-2.169197396963203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F36-F04B-8F0B-E5190D11966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Top_10_country_with_NRT!$B$83:$B$85</c:f>
              <c:strCache>
                <c:ptCount val="3"/>
                <c:pt idx="0">
                  <c:v>Rest of World</c:v>
                </c:pt>
                <c:pt idx="1">
                  <c:v>Top Ten Countries other than USA</c:v>
                </c:pt>
                <c:pt idx="2">
                  <c:v>USA</c:v>
                </c:pt>
              </c:strCache>
            </c:strRef>
          </c:cat>
          <c:val>
            <c:numRef>
              <c:f>Top_10_country_with_NRT!$G$83:$G$85</c:f>
              <c:numCache>
                <c:formatCode>_(* #,##0.00_);_(* \(#,##0.00\);_(* "-"??_);_(@_)</c:formatCode>
                <c:ptCount val="3"/>
                <c:pt idx="1">
                  <c:v>539.95394799999997</c:v>
                </c:pt>
              </c:numCache>
            </c:numRef>
          </c:val>
          <c:extLst>
            <c:ext xmlns:c16="http://schemas.microsoft.com/office/drawing/2014/chart" uri="{C3380CC4-5D6E-409C-BE32-E72D297353CC}">
              <c16:uniqueId val="{0000000A-2F36-F04B-8F0B-E5190D11966B}"/>
            </c:ext>
          </c:extLst>
        </c:ser>
        <c:ser>
          <c:idx val="6"/>
          <c:order val="5"/>
          <c:tx>
            <c:strRef>
              <c:f>Top_10_country_with_NRT!$H$82</c:f>
              <c:strCache>
                <c:ptCount val="1"/>
                <c:pt idx="0">
                  <c:v>Russia</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Top_10_country_with_NRT!$B$83:$B$85</c:f>
              <c:strCache>
                <c:ptCount val="3"/>
                <c:pt idx="0">
                  <c:v>Rest of World</c:v>
                </c:pt>
                <c:pt idx="1">
                  <c:v>Top Ten Countries other than USA</c:v>
                </c:pt>
                <c:pt idx="2">
                  <c:v>USA</c:v>
                </c:pt>
              </c:strCache>
            </c:strRef>
          </c:cat>
          <c:val>
            <c:numRef>
              <c:f>Top_10_country_with_NRT!$H$83:$H$85</c:f>
              <c:numCache>
                <c:formatCode>_(* #,##0.00_);_(* \(#,##0.00\);_(* "-"??_);_(@_)</c:formatCode>
                <c:ptCount val="3"/>
                <c:pt idx="1">
                  <c:v>308.76631700000002</c:v>
                </c:pt>
              </c:numCache>
            </c:numRef>
          </c:val>
          <c:extLst>
            <c:ext xmlns:c16="http://schemas.microsoft.com/office/drawing/2014/chart" uri="{C3380CC4-5D6E-409C-BE32-E72D297353CC}">
              <c16:uniqueId val="{0000000C-2F36-F04B-8F0B-E5190D11966B}"/>
            </c:ext>
          </c:extLst>
        </c:ser>
        <c:ser>
          <c:idx val="7"/>
          <c:order val="6"/>
          <c:tx>
            <c:strRef>
              <c:f>Top_10_country_with_NRT!$I$82</c:f>
              <c:strCache>
                <c:ptCount val="1"/>
                <c:pt idx="0">
                  <c:v>Spain</c:v>
                </c:pt>
              </c:strCache>
            </c:strRef>
          </c:tx>
          <c:spPr>
            <a:blipFill dpi="0" rotWithShape="1">
              <a:blip xmlns:r="http://schemas.openxmlformats.org/officeDocument/2006/relationships" r:embed="rId4"/>
              <a:srcRect/>
              <a:stretch>
                <a:fillRect/>
              </a:stretch>
            </a:blipFill>
          </c:spPr>
          <c:invertIfNegative val="0"/>
          <c:dLbls>
            <c:dLbl>
              <c:idx val="1"/>
              <c:layout>
                <c:manualLayout>
                  <c:x val="-7.466666666666667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F36-F04B-8F0B-E5190D11966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Top_10_country_with_NRT!$B$83:$B$85</c:f>
              <c:strCache>
                <c:ptCount val="3"/>
                <c:pt idx="0">
                  <c:v>Rest of World</c:v>
                </c:pt>
                <c:pt idx="1">
                  <c:v>Top Ten Countries other than USA</c:v>
                </c:pt>
                <c:pt idx="2">
                  <c:v>USA</c:v>
                </c:pt>
              </c:strCache>
            </c:strRef>
          </c:cat>
          <c:val>
            <c:numRef>
              <c:f>Top_10_country_with_NRT!$I$83:$I$85</c:f>
              <c:numCache>
                <c:formatCode>_(* #,##0.00_);_(* \(#,##0.00\);_(* "-"??_);_(@_)</c:formatCode>
                <c:ptCount val="3"/>
                <c:pt idx="1">
                  <c:v>238.475155</c:v>
                </c:pt>
              </c:numCache>
            </c:numRef>
          </c:val>
          <c:extLst>
            <c:ext xmlns:c16="http://schemas.microsoft.com/office/drawing/2014/chart" uri="{C3380CC4-5D6E-409C-BE32-E72D297353CC}">
              <c16:uniqueId val="{0000000E-2F36-F04B-8F0B-E5190D11966B}"/>
            </c:ext>
          </c:extLst>
        </c:ser>
        <c:ser>
          <c:idx val="8"/>
          <c:order val="7"/>
          <c:tx>
            <c:strRef>
              <c:f>Top_10_country_with_NRT!$J$82</c:f>
              <c:strCache>
                <c:ptCount val="1"/>
                <c:pt idx="0">
                  <c:v>Canada</c:v>
                </c:pt>
              </c:strCache>
            </c:strRef>
          </c:tx>
          <c:spPr>
            <a:blipFill dpi="0" rotWithShape="1">
              <a:blip xmlns:r="http://schemas.openxmlformats.org/officeDocument/2006/relationships" r:embed="rId5"/>
              <a:srcRect/>
              <a:stretch>
                <a:fillRect/>
              </a:stretch>
            </a:blipFill>
          </c:spPr>
          <c:invertIfNegative val="0"/>
          <c:dLbls>
            <c:dLbl>
              <c:idx val="1"/>
              <c:layout>
                <c:manualLayout>
                  <c:x val="-7.1999999999999995E-2"/>
                  <c:y val="2.169197396963043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2F36-F04B-8F0B-E5190D11966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Top_10_country_with_NRT!$B$83:$B$85</c:f>
              <c:strCache>
                <c:ptCount val="3"/>
                <c:pt idx="0">
                  <c:v>Rest of World</c:v>
                </c:pt>
                <c:pt idx="1">
                  <c:v>Top Ten Countries other than USA</c:v>
                </c:pt>
                <c:pt idx="2">
                  <c:v>USA</c:v>
                </c:pt>
              </c:strCache>
            </c:strRef>
          </c:cat>
          <c:val>
            <c:numRef>
              <c:f>Top_10_country_with_NRT!$J$83:$J$85</c:f>
              <c:numCache>
                <c:formatCode>_(* #,##0.00_);_(* \(#,##0.00\);_(* "-"??_);_(@_)</c:formatCode>
                <c:ptCount val="3"/>
                <c:pt idx="1">
                  <c:v>222.25513900000001</c:v>
                </c:pt>
              </c:numCache>
            </c:numRef>
          </c:val>
          <c:extLst>
            <c:ext xmlns:c16="http://schemas.microsoft.com/office/drawing/2014/chart" uri="{C3380CC4-5D6E-409C-BE32-E72D297353CC}">
              <c16:uniqueId val="{00000010-2F36-F04B-8F0B-E5190D11966B}"/>
            </c:ext>
          </c:extLst>
        </c:ser>
        <c:ser>
          <c:idx val="9"/>
          <c:order val="8"/>
          <c:tx>
            <c:strRef>
              <c:f>Top_10_country_with_NRT!$K$82</c:f>
              <c:strCache>
                <c:ptCount val="1"/>
                <c:pt idx="0">
                  <c:v>United Kingdom</c:v>
                </c:pt>
              </c:strCache>
            </c:strRef>
          </c:tx>
          <c:spPr>
            <a:blipFill dpi="0" rotWithShape="1">
              <a:blip xmlns:r="http://schemas.openxmlformats.org/officeDocument/2006/relationships" r:embed="rId6"/>
              <a:srcRect/>
              <a:stretch>
                <a:fillRect/>
              </a:stretch>
            </a:blipFill>
          </c:spPr>
          <c:invertIfNegative val="0"/>
          <c:dLbls>
            <c:dLbl>
              <c:idx val="1"/>
              <c:layout>
                <c:manualLayout>
                  <c:x val="-7.466666666666667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2F36-F04B-8F0B-E5190D11966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Top_10_country_with_NRT!$B$83:$B$85</c:f>
              <c:strCache>
                <c:ptCount val="3"/>
                <c:pt idx="0">
                  <c:v>Rest of World</c:v>
                </c:pt>
                <c:pt idx="1">
                  <c:v>Top Ten Countries other than USA</c:v>
                </c:pt>
                <c:pt idx="2">
                  <c:v>USA</c:v>
                </c:pt>
              </c:strCache>
            </c:strRef>
          </c:cat>
          <c:val>
            <c:numRef>
              <c:f>Top_10_country_with_NRT!$K$83:$K$85</c:f>
              <c:numCache>
                <c:formatCode>_(* #,##0.00_);_(* \(#,##0.00\);_(* "-"??_);_(@_)</c:formatCode>
                <c:ptCount val="3"/>
                <c:pt idx="1">
                  <c:v>168.65858900000001</c:v>
                </c:pt>
              </c:numCache>
            </c:numRef>
          </c:val>
          <c:extLst>
            <c:ext xmlns:c16="http://schemas.microsoft.com/office/drawing/2014/chart" uri="{C3380CC4-5D6E-409C-BE32-E72D297353CC}">
              <c16:uniqueId val="{00000013-2F36-F04B-8F0B-E5190D11966B}"/>
            </c:ext>
          </c:extLst>
        </c:ser>
        <c:ser>
          <c:idx val="10"/>
          <c:order val="9"/>
          <c:tx>
            <c:strRef>
              <c:f>Top_10_country_with_NRT!$L$82</c:f>
              <c:strCache>
                <c:ptCount val="1"/>
                <c:pt idx="0">
                  <c:v>India</c:v>
                </c:pt>
              </c:strCache>
            </c:strRef>
          </c:tx>
          <c:spPr>
            <a:blipFill dpi="0" rotWithShape="1">
              <a:blip xmlns:r="http://schemas.openxmlformats.org/officeDocument/2006/relationships" r:embed="rId7"/>
              <a:srcRect/>
              <a:stretch>
                <a:fillRect/>
              </a:stretch>
            </a:blipFill>
          </c:spPr>
          <c:invertIfNegative val="0"/>
          <c:dPt>
            <c:idx val="1"/>
            <c:invertIfNegative val="0"/>
            <c:bubble3D val="0"/>
            <c:extLst>
              <c:ext xmlns:c16="http://schemas.microsoft.com/office/drawing/2014/chart" uri="{C3380CC4-5D6E-409C-BE32-E72D297353CC}">
                <c16:uniqueId val="{00000014-2F36-F04B-8F0B-E5190D11966B}"/>
              </c:ext>
            </c:extLst>
          </c:dPt>
          <c:dLbls>
            <c:dLbl>
              <c:idx val="1"/>
              <c:layout>
                <c:manualLayout>
                  <c:x val="-6.8000000000000005E-2"/>
                  <c:y val="2.169197396963123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2F36-F04B-8F0B-E5190D11966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Top_10_country_with_NRT!$B$83:$B$85</c:f>
              <c:strCache>
                <c:ptCount val="3"/>
                <c:pt idx="0">
                  <c:v>Rest of World</c:v>
                </c:pt>
                <c:pt idx="1">
                  <c:v>Top Ten Countries other than USA</c:v>
                </c:pt>
                <c:pt idx="2">
                  <c:v>USA</c:v>
                </c:pt>
              </c:strCache>
            </c:strRef>
          </c:cat>
          <c:val>
            <c:numRef>
              <c:f>Top_10_country_with_NRT!$L$83:$L$85</c:f>
              <c:numCache>
                <c:formatCode>_(* #,##0.00_);_(* \(#,##0.00\);_(* "-"??_);_(@_)</c:formatCode>
                <c:ptCount val="3"/>
                <c:pt idx="1">
                  <c:v>151.493641</c:v>
                </c:pt>
              </c:numCache>
            </c:numRef>
          </c:val>
          <c:extLst>
            <c:ext xmlns:c16="http://schemas.microsoft.com/office/drawing/2014/chart" uri="{C3380CC4-5D6E-409C-BE32-E72D297353CC}">
              <c16:uniqueId val="{00000015-2F36-F04B-8F0B-E5190D11966B}"/>
            </c:ext>
          </c:extLst>
        </c:ser>
        <c:ser>
          <c:idx val="11"/>
          <c:order val="10"/>
          <c:tx>
            <c:strRef>
              <c:f>Top_10_country_with_NRT!$M$82</c:f>
              <c:strCache>
                <c:ptCount val="1"/>
                <c:pt idx="0">
                  <c:v>Korea, South</c:v>
                </c:pt>
              </c:strCache>
            </c:strRef>
          </c:tx>
          <c:spPr>
            <a:blipFill dpi="0" rotWithShape="1">
              <a:blip xmlns:r="http://schemas.openxmlformats.org/officeDocument/2006/relationships" r:embed="rId8"/>
              <a:srcRect/>
              <a:stretch>
                <a:fillRect/>
              </a:stretch>
            </a:blipFill>
          </c:spPr>
          <c:invertIfNegative val="0"/>
          <c:dLbls>
            <c:dLbl>
              <c:idx val="1"/>
              <c:layout>
                <c:manualLayout>
                  <c:x val="-6.8000000000000005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2F36-F04B-8F0B-E5190D11966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Top_10_country_with_NRT!$B$83:$B$85</c:f>
              <c:strCache>
                <c:ptCount val="3"/>
                <c:pt idx="0">
                  <c:v>Rest of World</c:v>
                </c:pt>
                <c:pt idx="1">
                  <c:v>Top Ten Countries other than USA</c:v>
                </c:pt>
                <c:pt idx="2">
                  <c:v>USA</c:v>
                </c:pt>
              </c:strCache>
            </c:strRef>
          </c:cat>
          <c:val>
            <c:numRef>
              <c:f>Top_10_country_with_NRT!$M$83:$M$85</c:f>
              <c:numCache>
                <c:formatCode>_(* #,##0.00_);_(* \(#,##0.00\);_(* "-"??_);_(@_)</c:formatCode>
                <c:ptCount val="3"/>
                <c:pt idx="1">
                  <c:v>111.71372599999999</c:v>
                </c:pt>
              </c:numCache>
            </c:numRef>
          </c:val>
          <c:extLst>
            <c:ext xmlns:c16="http://schemas.microsoft.com/office/drawing/2014/chart" uri="{C3380CC4-5D6E-409C-BE32-E72D297353CC}">
              <c16:uniqueId val="{00000018-2F36-F04B-8F0B-E5190D11966B}"/>
            </c:ext>
          </c:extLst>
        </c:ser>
        <c:ser>
          <c:idx val="12"/>
          <c:order val="11"/>
          <c:tx>
            <c:strRef>
              <c:f>Top_10_country_with_NRT!$N$82</c:f>
              <c:strCache>
                <c:ptCount val="1"/>
                <c:pt idx="0">
                  <c:v>Brazil</c:v>
                </c:pt>
              </c:strCache>
            </c:strRef>
          </c:tx>
          <c:spPr>
            <a:blipFill dpi="0" rotWithShape="1">
              <a:blip xmlns:r="http://schemas.openxmlformats.org/officeDocument/2006/relationships" r:embed="rId9"/>
              <a:srcRect/>
              <a:stretch>
                <a:fillRect/>
              </a:stretch>
            </a:blipFill>
          </c:spPr>
          <c:invertIfNegative val="0"/>
          <c:dPt>
            <c:idx val="1"/>
            <c:invertIfNegative val="0"/>
            <c:bubble3D val="0"/>
            <c:spPr>
              <a:blipFill dpi="0" rotWithShape="1">
                <a:blip xmlns:r="http://schemas.openxmlformats.org/officeDocument/2006/relationships" r:embed="rId10"/>
                <a:srcRect/>
                <a:stretch>
                  <a:fillRect/>
                </a:stretch>
              </a:blipFill>
            </c:spPr>
            <c:extLst>
              <c:ext xmlns:c16="http://schemas.microsoft.com/office/drawing/2014/chart" uri="{C3380CC4-5D6E-409C-BE32-E72D297353CC}">
                <c16:uniqueId val="{00000007-CA0F-E046-944F-823E67C1B06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Top_10_country_with_NRT!$B$83:$B$85</c:f>
              <c:strCache>
                <c:ptCount val="3"/>
                <c:pt idx="0">
                  <c:v>Rest of World</c:v>
                </c:pt>
                <c:pt idx="1">
                  <c:v>Top Ten Countries other than USA</c:v>
                </c:pt>
                <c:pt idx="2">
                  <c:v>USA</c:v>
                </c:pt>
              </c:strCache>
            </c:strRef>
          </c:cat>
          <c:val>
            <c:numRef>
              <c:f>Top_10_country_with_NRT!$N$83:$N$85</c:f>
              <c:numCache>
                <c:formatCode>_(* #,##0.00_);_(* \(#,##0.00\);_(* "-"??_);_(@_)</c:formatCode>
                <c:ptCount val="3"/>
                <c:pt idx="1">
                  <c:v>107.144419</c:v>
                </c:pt>
              </c:numCache>
            </c:numRef>
          </c:val>
          <c:extLst>
            <c:ext xmlns:c16="http://schemas.microsoft.com/office/drawing/2014/chart" uri="{C3380CC4-5D6E-409C-BE32-E72D297353CC}">
              <c16:uniqueId val="{0000001A-2F36-F04B-8F0B-E5190D11966B}"/>
            </c:ext>
          </c:extLst>
        </c:ser>
        <c:ser>
          <c:idx val="5"/>
          <c:order val="12"/>
          <c:tx>
            <c:strRef>
              <c:f>Top_10_country_with_NRT!$O$82</c:f>
              <c:strCache>
                <c:ptCount val="1"/>
                <c:pt idx="0">
                  <c:v>Brazil</c:v>
                </c:pt>
              </c:strCache>
            </c:strRef>
          </c:tx>
          <c:invertIfNegative val="0"/>
          <c:cat>
            <c:strRef>
              <c:f>Top_10_country_with_NRT!$B$83:$B$85</c:f>
              <c:strCache>
                <c:ptCount val="3"/>
                <c:pt idx="0">
                  <c:v>Rest of World</c:v>
                </c:pt>
                <c:pt idx="1">
                  <c:v>Top Ten Countries other than USA</c:v>
                </c:pt>
                <c:pt idx="2">
                  <c:v>USA</c:v>
                </c:pt>
              </c:strCache>
            </c:strRef>
          </c:cat>
          <c:val>
            <c:numRef>
              <c:f>Top_10_country_with_NRT!$O$83:$O$85</c:f>
              <c:numCache>
                <c:formatCode>_(* #,##0.00_);_(* \(#,##0.00\);_(* "-"??_);_(@_)</c:formatCode>
                <c:ptCount val="3"/>
              </c:numCache>
            </c:numRef>
          </c:val>
          <c:extLst>
            <c:ext xmlns:c16="http://schemas.microsoft.com/office/drawing/2014/chart" uri="{C3380CC4-5D6E-409C-BE32-E72D297353CC}">
              <c16:uniqueId val="{00000008-9F3B-D345-820D-CF7A19BB6EE9}"/>
            </c:ext>
          </c:extLst>
        </c:ser>
        <c:ser>
          <c:idx val="13"/>
          <c:order val="13"/>
          <c:tx>
            <c:strRef>
              <c:f>Top_10_country_with_NRT!$P$82</c:f>
              <c:strCache>
                <c:ptCount val="1"/>
                <c:pt idx="0">
                  <c:v>United States</c:v>
                </c:pt>
              </c:strCache>
            </c:strRef>
          </c:tx>
          <c:spPr>
            <a:blipFill>
              <a:blip xmlns:r="http://schemas.openxmlformats.org/officeDocument/2006/relationships" r:embed="rId11"/>
              <a:stretch>
                <a:fillRect/>
              </a:stretch>
            </a:blipFill>
          </c:spPr>
          <c:invertIfNegative val="0"/>
          <c:dLbls>
            <c:dLbl>
              <c:idx val="2"/>
              <c:layout>
                <c:manualLayout>
                  <c:x val="0.11066666666666666"/>
                  <c:y val="-0.12147505422993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CA0F-E046-944F-823E67C1B061}"/>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Top_10_country_with_NRT!$B$83:$B$85</c:f>
              <c:strCache>
                <c:ptCount val="3"/>
                <c:pt idx="0">
                  <c:v>Rest of World</c:v>
                </c:pt>
                <c:pt idx="1">
                  <c:v>Top Ten Countries other than USA</c:v>
                </c:pt>
                <c:pt idx="2">
                  <c:v>USA</c:v>
                </c:pt>
              </c:strCache>
            </c:strRef>
          </c:cat>
          <c:val>
            <c:numRef>
              <c:f>Top_10_country_with_NRT!$P$83:$P$85</c:f>
              <c:numCache>
                <c:formatCode>_(* #,##0.00_);_(* \(#,##0.00\);_(* "-"??_);_(@_)</c:formatCode>
                <c:ptCount val="3"/>
                <c:pt idx="2">
                  <c:v>5074.0144419999997</c:v>
                </c:pt>
              </c:numCache>
            </c:numRef>
          </c:val>
          <c:extLst>
            <c:ext xmlns:c16="http://schemas.microsoft.com/office/drawing/2014/chart" uri="{C3380CC4-5D6E-409C-BE32-E72D297353CC}">
              <c16:uniqueId val="{00000013-9F3B-D345-820D-CF7A19BB6EE9}"/>
            </c:ext>
          </c:extLst>
        </c:ser>
        <c:dLbls>
          <c:showLegendKey val="0"/>
          <c:showVal val="0"/>
          <c:showCatName val="0"/>
          <c:showSerName val="0"/>
          <c:showPercent val="0"/>
          <c:showBubbleSize val="0"/>
        </c:dLbls>
        <c:gapWidth val="118"/>
        <c:gapDepth val="41"/>
        <c:shape val="cylinder"/>
        <c:axId val="1821992944"/>
        <c:axId val="1821996208"/>
        <c:axId val="0"/>
      </c:bar3DChart>
      <c:catAx>
        <c:axId val="1821992944"/>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1821996208"/>
        <c:crosses val="autoZero"/>
        <c:auto val="1"/>
        <c:lblAlgn val="ctr"/>
        <c:lblOffset val="100"/>
        <c:noMultiLvlLbl val="0"/>
      </c:catAx>
      <c:valAx>
        <c:axId val="1821996208"/>
        <c:scaling>
          <c:orientation val="minMax"/>
        </c:scaling>
        <c:delete val="0"/>
        <c:axPos val="l"/>
        <c:majorGridlines>
          <c:spPr>
            <a:ln w="1270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solidFill>
                    <a:latin typeface="+mn-lt"/>
                    <a:ea typeface="+mn-ea"/>
                    <a:cs typeface="+mn-cs"/>
                  </a:defRPr>
                </a:pPr>
                <a:r>
                  <a:rPr lang="en-US" sz="1400" b="1">
                    <a:solidFill>
                      <a:schemeClr val="tx1"/>
                    </a:solidFill>
                  </a:rPr>
                  <a:t># Products Distributed (Millions)</a:t>
                </a:r>
              </a:p>
            </c:rich>
          </c:tx>
          <c:layout>
            <c:manualLayout>
              <c:xMode val="edge"/>
              <c:yMode val="edge"/>
              <c:x val="2.5225573215810666E-2"/>
              <c:y val="0.35135099021713195"/>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1821992944"/>
        <c:crosses val="autoZero"/>
        <c:crossBetween val="between"/>
      </c:valAx>
      <c:spPr>
        <a:noFill/>
        <a:ln w="25400">
          <a:noFill/>
        </a:ln>
      </c:spPr>
    </c:plotArea>
    <c:legend>
      <c:legendPos val="r"/>
      <c:legendEntry>
        <c:idx val="0"/>
        <c:delete val="1"/>
      </c:legendEntry>
      <c:legendEntry>
        <c:idx val="2"/>
        <c:delete val="1"/>
      </c:legendEntry>
      <c:legendEntry>
        <c:idx val="12"/>
        <c:delete val="1"/>
      </c:legendEntry>
      <c:legendEntry>
        <c:idx val="13"/>
        <c:delete val="1"/>
      </c:legendEntry>
      <c:layout>
        <c:manualLayout>
          <c:xMode val="edge"/>
          <c:yMode val="edge"/>
          <c:x val="0.61500661417322833"/>
          <c:y val="0.11542880079252568"/>
          <c:w val="0.1309584616449494"/>
          <c:h val="0.80240432155282915"/>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 of Unique Products Distributed during FY2026</a:t>
            </a:r>
          </a:p>
        </c:rich>
      </c:tx>
      <c:overlay val="0"/>
    </c:title>
    <c:autoTitleDeleted val="0"/>
    <c:plotArea>
      <c:layout>
        <c:manualLayout>
          <c:layoutTarget val="inner"/>
          <c:xMode val="edge"/>
          <c:yMode val="edge"/>
          <c:x val="0.10291454594160193"/>
          <c:y val="0.11191763602542176"/>
          <c:w val="0.88007500669702654"/>
          <c:h val="0.78898723843439922"/>
        </c:manualLayout>
      </c:layout>
      <c:barChart>
        <c:barDir val="col"/>
        <c:grouping val="clustered"/>
        <c:varyColors val="0"/>
        <c:ser>
          <c:idx val="0"/>
          <c:order val="0"/>
          <c:tx>
            <c:v>No of Unique Products</c:v>
          </c:tx>
          <c:invertIfNegative val="0"/>
          <c:cat>
            <c:strRef>
              <c:f>'Unique Product Counts'!$A$36:$M$36</c:f>
              <c:strCache>
                <c:ptCount val="13"/>
                <c:pt idx="0">
                  <c:v>ASDC</c:v>
                </c:pt>
                <c:pt idx="1">
                  <c:v>ASF DAAC</c:v>
                </c:pt>
                <c:pt idx="2">
                  <c:v>CDDIS</c:v>
                </c:pt>
                <c:pt idx="3">
                  <c:v>CSDA</c:v>
                </c:pt>
                <c:pt idx="4">
                  <c:v>GESDISC</c:v>
                </c:pt>
                <c:pt idx="5">
                  <c:v>GHRC DAAC</c:v>
                </c:pt>
                <c:pt idx="6">
                  <c:v>LAADS DAAC</c:v>
                </c:pt>
                <c:pt idx="7">
                  <c:v>LP DAAC</c:v>
                </c:pt>
                <c:pt idx="8">
                  <c:v>NSIDC DAAC</c:v>
                </c:pt>
                <c:pt idx="9">
                  <c:v>OB.DAAC</c:v>
                </c:pt>
                <c:pt idx="10">
                  <c:v>ORNL DAAC</c:v>
                </c:pt>
                <c:pt idx="11">
                  <c:v>PO.DAAC</c:v>
                </c:pt>
                <c:pt idx="12">
                  <c:v>SEDAC</c:v>
                </c:pt>
              </c:strCache>
            </c:strRef>
          </c:cat>
          <c:val>
            <c:numRef>
              <c:f>'Unique Product Counts'!$A$37:$M$37</c:f>
              <c:numCache>
                <c:formatCode>#,##0</c:formatCode>
                <c:ptCount val="13"/>
                <c:pt idx="0">
                  <c:v>3262</c:v>
                </c:pt>
                <c:pt idx="1">
                  <c:v>228</c:v>
                </c:pt>
                <c:pt idx="2">
                  <c:v>155</c:v>
                </c:pt>
                <c:pt idx="3">
                  <c:v>24</c:v>
                </c:pt>
                <c:pt idx="4">
                  <c:v>4667</c:v>
                </c:pt>
                <c:pt idx="5">
                  <c:v>683</c:v>
                </c:pt>
                <c:pt idx="6">
                  <c:v>1284</c:v>
                </c:pt>
                <c:pt idx="7">
                  <c:v>1369</c:v>
                </c:pt>
                <c:pt idx="8">
                  <c:v>1190</c:v>
                </c:pt>
                <c:pt idx="9">
                  <c:v>1353</c:v>
                </c:pt>
                <c:pt idx="10">
                  <c:v>2191</c:v>
                </c:pt>
                <c:pt idx="11">
                  <c:v>856</c:v>
                </c:pt>
                <c:pt idx="12">
                  <c:v>5</c:v>
                </c:pt>
              </c:numCache>
            </c:numRef>
          </c:val>
          <c:extLst>
            <c:ext xmlns:c16="http://schemas.microsoft.com/office/drawing/2014/chart" uri="{C3380CC4-5D6E-409C-BE32-E72D297353CC}">
              <c16:uniqueId val="{00000000-E061-A345-9EF0-767F0564EB58}"/>
            </c:ext>
          </c:extLst>
        </c:ser>
        <c:dLbls>
          <c:showLegendKey val="0"/>
          <c:showVal val="0"/>
          <c:showCatName val="0"/>
          <c:showSerName val="0"/>
          <c:showPercent val="0"/>
          <c:showBubbleSize val="0"/>
        </c:dLbls>
        <c:gapWidth val="150"/>
        <c:axId val="-426168032"/>
        <c:axId val="-426174016"/>
      </c:barChart>
      <c:catAx>
        <c:axId val="-426168032"/>
        <c:scaling>
          <c:orientation val="minMax"/>
        </c:scaling>
        <c:delete val="0"/>
        <c:axPos val="b"/>
        <c:numFmt formatCode="General" sourceLinked="0"/>
        <c:majorTickMark val="out"/>
        <c:minorTickMark val="none"/>
        <c:tickLblPos val="nextTo"/>
        <c:crossAx val="-426174016"/>
        <c:crosses val="autoZero"/>
        <c:auto val="1"/>
        <c:lblAlgn val="ctr"/>
        <c:lblOffset val="100"/>
        <c:noMultiLvlLbl val="0"/>
      </c:catAx>
      <c:valAx>
        <c:axId val="-426174016"/>
        <c:scaling>
          <c:orientation val="minMax"/>
        </c:scaling>
        <c:delete val="0"/>
        <c:axPos val="l"/>
        <c:majorGridlines/>
        <c:title>
          <c:tx>
            <c:rich>
              <a:bodyPr/>
              <a:lstStyle/>
              <a:p>
                <a:pPr>
                  <a:defRPr sz="1200" b="0"/>
                </a:pPr>
                <a:r>
                  <a:rPr lang="en-US" sz="1200" b="0"/>
                  <a:t>Number</a:t>
                </a:r>
                <a:r>
                  <a:rPr lang="en-US" sz="1200" b="0" baseline="0"/>
                  <a:t> of Products</a:t>
                </a:r>
                <a:endParaRPr lang="en-US" sz="1200" b="0"/>
              </a:p>
            </c:rich>
          </c:tx>
          <c:overlay val="0"/>
        </c:title>
        <c:numFmt formatCode="#,##0" sourceLinked="1"/>
        <c:majorTickMark val="out"/>
        <c:minorTickMark val="none"/>
        <c:tickLblPos val="nextTo"/>
        <c:crossAx val="-426168032"/>
        <c:crosses val="autoZero"/>
        <c:crossBetween val="between"/>
      </c:valAx>
      <c:spPr>
        <a:ln>
          <a:solidFill>
            <a:schemeClr val="tx1"/>
          </a:solidFill>
        </a:ln>
      </c:spPr>
    </c:plotArea>
    <c:plotVisOnly val="1"/>
    <c:dispBlanksAs val="gap"/>
    <c:showDLblsOverMax val="0"/>
  </c:chart>
  <c:printSettings>
    <c:headerFooter/>
    <c:pageMargins b="0.75000000000001332" l="0.70000000000000062" r="0.70000000000000062" t="0.75000000000001332"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Distribution Volume by Instrument</a:t>
            </a:r>
          </a:p>
        </c:rich>
      </c:tx>
      <c:layout>
        <c:manualLayout>
          <c:xMode val="edge"/>
          <c:yMode val="edge"/>
          <c:x val="0.29590181509001512"/>
          <c:y val="2.7994885254727778E-2"/>
        </c:manualLayout>
      </c:layout>
      <c:overlay val="0"/>
      <c:spPr>
        <a:noFill/>
        <a:ln w="25400">
          <a:noFill/>
        </a:ln>
      </c:spPr>
    </c:title>
    <c:autoTitleDeleted val="0"/>
    <c:plotArea>
      <c:layout>
        <c:manualLayout>
          <c:layoutTarget val="inner"/>
          <c:xMode val="edge"/>
          <c:yMode val="edge"/>
          <c:x val="8.5551948289611476E-2"/>
          <c:y val="0.11614543765214416"/>
          <c:w val="0.86609463046275792"/>
          <c:h val="0.68139855002359662"/>
        </c:manualLayout>
      </c:layout>
      <c:barChart>
        <c:barDir val="col"/>
        <c:grouping val="stacked"/>
        <c:varyColors val="0"/>
        <c:ser>
          <c:idx val="0"/>
          <c:order val="0"/>
          <c:invertIfNegative val="0"/>
          <c:val>
            <c:numRef>
              <c:f>Distribution_Mission_Instrument!#REF!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Distribution_Mission_Instrument!#REF!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Distribution_Mission_Instrument!#REF!</c15:sqref>
                        </c15:formulaRef>
                      </c:ext>
                    </c:extLst>
                  </c:multiLvlStrRef>
                </c15:cat>
              </c15:filteredCategoryTitle>
            </c:ext>
            <c:ext xmlns:c16="http://schemas.microsoft.com/office/drawing/2014/chart" uri="{C3380CC4-5D6E-409C-BE32-E72D297353CC}">
              <c16:uniqueId val="{00000000-2A4C-834D-B8D3-453F928AF45C}"/>
            </c:ext>
          </c:extLst>
        </c:ser>
        <c:dLbls>
          <c:showLegendKey val="0"/>
          <c:showVal val="0"/>
          <c:showCatName val="0"/>
          <c:showSerName val="0"/>
          <c:showPercent val="0"/>
          <c:showBubbleSize val="0"/>
        </c:dLbls>
        <c:gapWidth val="150"/>
        <c:overlap val="100"/>
        <c:axId val="-426181088"/>
        <c:axId val="-426179456"/>
      </c:barChart>
      <c:catAx>
        <c:axId val="-426181088"/>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Instrument</a:t>
                </a:r>
              </a:p>
            </c:rich>
          </c:tx>
          <c:layout>
            <c:manualLayout>
              <c:xMode val="edge"/>
              <c:yMode val="edge"/>
              <c:x val="0.48705580816482447"/>
              <c:y val="0.9415503062117235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1800000" vert="horz"/>
          <a:lstStyle/>
          <a:p>
            <a:pPr>
              <a:defRPr sz="1000" b="0" i="0" u="none" strike="noStrike" baseline="0">
                <a:solidFill>
                  <a:srgbClr val="000000"/>
                </a:solidFill>
                <a:latin typeface="Arial"/>
                <a:ea typeface="Arial"/>
                <a:cs typeface="Arial"/>
              </a:defRPr>
            </a:pPr>
            <a:endParaRPr lang="en-US"/>
          </a:p>
        </c:txPr>
        <c:crossAx val="-426179456"/>
        <c:crosses val="autoZero"/>
        <c:auto val="1"/>
        <c:lblAlgn val="ctr"/>
        <c:lblOffset val="100"/>
        <c:tickLblSkip val="1"/>
        <c:tickMarkSkip val="1"/>
        <c:noMultiLvlLbl val="0"/>
      </c:catAx>
      <c:valAx>
        <c:axId val="-426179456"/>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Volume Distributed (TB)</a:t>
                </a:r>
              </a:p>
            </c:rich>
          </c:tx>
          <c:layout>
            <c:manualLayout>
              <c:xMode val="edge"/>
              <c:yMode val="edge"/>
              <c:x val="1.0408652909562463E-2"/>
              <c:y val="0.2907013406471876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26181088"/>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Product Distribution by Instrument</a:t>
            </a:r>
          </a:p>
        </c:rich>
      </c:tx>
      <c:layout>
        <c:manualLayout>
          <c:xMode val="edge"/>
          <c:yMode val="edge"/>
          <c:x val="0.31660391454565812"/>
          <c:y val="4.0468317922279971E-2"/>
        </c:manualLayout>
      </c:layout>
      <c:overlay val="0"/>
      <c:spPr>
        <a:noFill/>
        <a:ln w="25400">
          <a:noFill/>
        </a:ln>
      </c:spPr>
    </c:title>
    <c:autoTitleDeleted val="0"/>
    <c:plotArea>
      <c:layout>
        <c:manualLayout>
          <c:layoutTarget val="inner"/>
          <c:xMode val="edge"/>
          <c:yMode val="edge"/>
          <c:x val="8.4709116447046456E-2"/>
          <c:y val="0.13143707561082327"/>
          <c:w val="0.86626029057997378"/>
          <c:h val="0.63804159095497681"/>
        </c:manualLayout>
      </c:layout>
      <c:barChart>
        <c:barDir val="col"/>
        <c:grouping val="stacked"/>
        <c:varyColors val="0"/>
        <c:ser>
          <c:idx val="0"/>
          <c:order val="0"/>
          <c:invertIfNegative val="0"/>
          <c:val>
            <c:numRef>
              <c:f>Distribution_Mission_Instrument!#REF!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Distribution_Mission_Instrument!#REF!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Distribution_Mission_Instrument!#REF!</c15:sqref>
                        </c15:formulaRef>
                      </c:ext>
                    </c:extLst>
                  </c:multiLvlStrRef>
                </c15:cat>
              </c15:filteredCategoryTitle>
            </c:ext>
            <c:ext xmlns:c16="http://schemas.microsoft.com/office/drawing/2014/chart" uri="{C3380CC4-5D6E-409C-BE32-E72D297353CC}">
              <c16:uniqueId val="{00000000-F187-DB44-B6CF-F55EF0784E29}"/>
            </c:ext>
          </c:extLst>
        </c:ser>
        <c:dLbls>
          <c:showLegendKey val="0"/>
          <c:showVal val="0"/>
          <c:showCatName val="0"/>
          <c:showSerName val="0"/>
          <c:showPercent val="0"/>
          <c:showBubbleSize val="0"/>
        </c:dLbls>
        <c:gapWidth val="150"/>
        <c:overlap val="100"/>
        <c:axId val="-426176736"/>
        <c:axId val="-426176192"/>
      </c:barChart>
      <c:catAx>
        <c:axId val="-426176736"/>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baseline="0"/>
                  <a:t>Instrument</a:t>
                </a:r>
              </a:p>
            </c:rich>
          </c:tx>
          <c:layout>
            <c:manualLayout>
              <c:xMode val="edge"/>
              <c:yMode val="edge"/>
              <c:x val="0.4776338721476141"/>
              <c:y val="0.95302284672905735"/>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1740000" vert="horz"/>
          <a:lstStyle/>
          <a:p>
            <a:pPr>
              <a:defRPr sz="1000" b="0" i="0" u="none" strike="noStrike" baseline="0">
                <a:solidFill>
                  <a:srgbClr val="000000"/>
                </a:solidFill>
                <a:latin typeface="Arial"/>
                <a:ea typeface="Arial"/>
                <a:cs typeface="Arial"/>
              </a:defRPr>
            </a:pPr>
            <a:endParaRPr lang="en-US"/>
          </a:p>
        </c:txPr>
        <c:crossAx val="-426176192"/>
        <c:crosses val="autoZero"/>
        <c:auto val="1"/>
        <c:lblAlgn val="ctr"/>
        <c:lblOffset val="100"/>
        <c:tickLblSkip val="1"/>
        <c:tickMarkSkip val="1"/>
        <c:noMultiLvlLbl val="0"/>
      </c:catAx>
      <c:valAx>
        <c:axId val="-426176192"/>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Files Distributed (Millions)</a:t>
                </a:r>
              </a:p>
            </c:rich>
          </c:tx>
          <c:layout>
            <c:manualLayout>
              <c:xMode val="edge"/>
              <c:yMode val="edge"/>
              <c:x val="1.8886446115539624E-2"/>
              <c:y val="0.28120732167858609"/>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26176736"/>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Number</a:t>
            </a:r>
            <a:r>
              <a:rPr lang="en-US" baseline="0"/>
              <a:t> </a:t>
            </a:r>
            <a:r>
              <a:rPr lang="en-US"/>
              <a:t>of Users Receiving Data by Instrument</a:t>
            </a:r>
          </a:p>
        </c:rich>
      </c:tx>
      <c:layout>
        <c:manualLayout>
          <c:xMode val="edge"/>
          <c:yMode val="edge"/>
          <c:x val="0.29590181509001512"/>
          <c:y val="2.4576081835924361E-2"/>
        </c:manualLayout>
      </c:layout>
      <c:overlay val="0"/>
      <c:spPr>
        <a:noFill/>
        <a:ln w="25400">
          <a:noFill/>
        </a:ln>
      </c:spPr>
    </c:title>
    <c:autoTitleDeleted val="0"/>
    <c:plotArea>
      <c:layout>
        <c:manualLayout>
          <c:layoutTarget val="inner"/>
          <c:xMode val="edge"/>
          <c:yMode val="edge"/>
          <c:x val="7.7933817681556938E-2"/>
          <c:y val="0.21952516475479325"/>
          <c:w val="0.87191635682384594"/>
          <c:h val="0.64146039437378022"/>
        </c:manualLayout>
      </c:layout>
      <c:barChart>
        <c:barDir val="col"/>
        <c:grouping val="stacked"/>
        <c:varyColors val="0"/>
        <c:ser>
          <c:idx val="1"/>
          <c:order val="0"/>
          <c:invertIfNegative val="0"/>
          <c:val>
            <c:numRef>
              <c:f>Distribution_Mission_Instrument!#REF!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Distribution_Mission_Instrument!#REF!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Distribution_Mission_Instrument!#REF!</c15:sqref>
                        </c15:formulaRef>
                      </c:ext>
                    </c:extLst>
                  </c:multiLvlStrRef>
                </c15:cat>
              </c15:filteredCategoryTitle>
            </c:ext>
            <c:ext xmlns:c16="http://schemas.microsoft.com/office/drawing/2014/chart" uri="{C3380CC4-5D6E-409C-BE32-E72D297353CC}">
              <c16:uniqueId val="{00000000-59B2-D248-A3EE-5D33DF432F11}"/>
            </c:ext>
          </c:extLst>
        </c:ser>
        <c:dLbls>
          <c:showLegendKey val="0"/>
          <c:showVal val="0"/>
          <c:showCatName val="0"/>
          <c:showSerName val="0"/>
          <c:showPercent val="0"/>
          <c:showBubbleSize val="0"/>
        </c:dLbls>
        <c:gapWidth val="150"/>
        <c:overlap val="100"/>
        <c:axId val="-448745344"/>
        <c:axId val="-448752960"/>
      </c:barChart>
      <c:catAx>
        <c:axId val="-448745344"/>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Instrument</a:t>
                </a:r>
              </a:p>
            </c:rich>
          </c:tx>
          <c:layout>
            <c:manualLayout>
              <c:xMode val="edge"/>
              <c:yMode val="edge"/>
              <c:x val="0.48079602725715626"/>
              <c:y val="0.9278750925365099"/>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1800000" vert="horz"/>
          <a:lstStyle/>
          <a:p>
            <a:pPr>
              <a:defRPr sz="1000" b="0" i="0" u="none" strike="noStrike" baseline="0">
                <a:solidFill>
                  <a:srgbClr val="000000"/>
                </a:solidFill>
                <a:latin typeface="Arial"/>
                <a:ea typeface="Arial"/>
                <a:cs typeface="Arial"/>
              </a:defRPr>
            </a:pPr>
            <a:endParaRPr lang="en-US"/>
          </a:p>
        </c:txPr>
        <c:crossAx val="-448752960"/>
        <c:crosses val="autoZero"/>
        <c:auto val="1"/>
        <c:lblAlgn val="ctr"/>
        <c:lblOffset val="100"/>
        <c:tickLblSkip val="1"/>
        <c:tickMarkSkip val="1"/>
        <c:noMultiLvlLbl val="0"/>
      </c:catAx>
      <c:valAx>
        <c:axId val="-448752960"/>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Number of Users</a:t>
                </a:r>
              </a:p>
            </c:rich>
          </c:tx>
          <c:layout>
            <c:manualLayout>
              <c:xMode val="edge"/>
              <c:yMode val="edge"/>
              <c:x val="2.0606572334433944E-3"/>
              <c:y val="0.3470800528471807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48745344"/>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Distribution Volume by Instrument</a:t>
            </a:r>
          </a:p>
        </c:rich>
      </c:tx>
      <c:layout>
        <c:manualLayout>
          <c:xMode val="edge"/>
          <c:yMode val="edge"/>
          <c:x val="0.29590181509001512"/>
          <c:y val="2.7994885254727778E-2"/>
        </c:manualLayout>
      </c:layout>
      <c:overlay val="0"/>
      <c:spPr>
        <a:noFill/>
        <a:ln w="25400">
          <a:noFill/>
        </a:ln>
      </c:spPr>
    </c:title>
    <c:autoTitleDeleted val="0"/>
    <c:plotArea>
      <c:layout>
        <c:manualLayout>
          <c:layoutTarget val="inner"/>
          <c:xMode val="edge"/>
          <c:yMode val="edge"/>
          <c:x val="8.5551948289611476E-2"/>
          <c:y val="0.11614543765214416"/>
          <c:w val="0.86609463046275792"/>
          <c:h val="0.68139855002359662"/>
        </c:manualLayout>
      </c:layout>
      <c:barChart>
        <c:barDir val="col"/>
        <c:grouping val="stacked"/>
        <c:varyColors val="0"/>
        <c:ser>
          <c:idx val="0"/>
          <c:order val="0"/>
          <c:tx>
            <c:v>Volume (TB)</c:v>
          </c:tx>
          <c:spPr>
            <a:solidFill>
              <a:srgbClr val="00B0F0"/>
            </a:solidFill>
          </c:spPr>
          <c:invertIfNegative val="0"/>
          <c:cat>
            <c:strLit>
              <c:ptCount val="45"/>
              <c:pt idx="0">
                <c:v>AIRS</c:v>
              </c:pt>
              <c:pt idx="1">
                <c:v>AMSR-E</c:v>
              </c:pt>
              <c:pt idx="2">
                <c:v>CERES</c:v>
              </c:pt>
              <c:pt idx="3">
                <c:v>MODIS</c:v>
              </c:pt>
              <c:pt idx="4">
                <c:v>OTHER</c:v>
              </c:pt>
              <c:pt idx="5">
                <c:v>Aquarius</c:v>
              </c:pt>
              <c:pt idx="6">
                <c:v>HIRDLS</c:v>
              </c:pt>
              <c:pt idx="7">
                <c:v>MLS</c:v>
              </c:pt>
              <c:pt idx="8">
                <c:v>OMI</c:v>
              </c:pt>
              <c:pt idx="9">
                <c:v>OTHER</c:v>
              </c:pt>
              <c:pt idx="10">
                <c:v>TES</c:v>
              </c:pt>
              <c:pt idx="11">
                <c:v>AIRS</c:v>
              </c:pt>
              <c:pt idx="12">
                <c:v>AMSR-E</c:v>
              </c:pt>
              <c:pt idx="13">
                <c:v>AMSR2</c:v>
              </c:pt>
              <c:pt idx="14">
                <c:v>ATMS</c:v>
              </c:pt>
              <c:pt idx="15">
                <c:v>DPR</c:v>
              </c:pt>
              <c:pt idx="16">
                <c:v>GMI</c:v>
              </c:pt>
              <c:pt idx="17">
                <c:v>GOES-8/10</c:v>
              </c:pt>
              <c:pt idx="18">
                <c:v>IMERG</c:v>
              </c:pt>
              <c:pt idx="19">
                <c:v>KAPR</c:v>
              </c:pt>
              <c:pt idx="20">
                <c:v>KUPR</c:v>
              </c:pt>
              <c:pt idx="21">
                <c:v>MHS</c:v>
              </c:pt>
              <c:pt idx="22">
                <c:v>MT1</c:v>
              </c:pt>
              <c:pt idx="23">
                <c:v>SAPHIR</c:v>
              </c:pt>
              <c:pt idx="24">
                <c:v>SSM/I</c:v>
              </c:pt>
              <c:pt idx="25">
                <c:v>SSMIS</c:v>
              </c:pt>
              <c:pt idx="26">
                <c:v>TMI</c:v>
              </c:pt>
              <c:pt idx="27">
                <c:v>ASTER</c:v>
              </c:pt>
              <c:pt idx="28">
                <c:v>CERES</c:v>
              </c:pt>
              <c:pt idx="29">
                <c:v>MISR</c:v>
              </c:pt>
              <c:pt idx="30">
                <c:v>MODIS</c:v>
              </c:pt>
              <c:pt idx="31">
                <c:v>MOPITT</c:v>
              </c:pt>
              <c:pt idx="32">
                <c:v>OTHER</c:v>
              </c:pt>
              <c:pt idx="33">
                <c:v>SAR</c:v>
              </c:pt>
              <c:pt idx="34">
                <c:v>MSI</c:v>
              </c:pt>
              <c:pt idx="35">
                <c:v>OLCI</c:v>
              </c:pt>
              <c:pt idx="36">
                <c:v>SLSTR</c:v>
              </c:pt>
              <c:pt idx="37">
                <c:v>TROPOMI</c:v>
              </c:pt>
              <c:pt idx="38">
                <c:v>AMR</c:v>
              </c:pt>
              <c:pt idx="39">
                <c:v>DORIS</c:v>
              </c:pt>
              <c:pt idx="40">
                <c:v>GNSS RECEIVER</c:v>
              </c:pt>
              <c:pt idx="41">
                <c:v>GNSS-RO RECEIVER</c:v>
              </c:pt>
              <c:pt idx="42">
                <c:v>Other</c:v>
              </c:pt>
              <c:pt idx="43">
                <c:v>POSEIDON-4 RADAR ALTIMETER</c:v>
              </c:pt>
              <c:pt idx="44">
                <c:v>RO</c:v>
              </c:pt>
            </c:strLit>
          </c:cat>
          <c:val>
            <c:numLit>
              <c:formatCode>General</c:formatCode>
              <c:ptCount val="45"/>
              <c:pt idx="0">
                <c:v>1213.6755458809942</c:v>
              </c:pt>
              <c:pt idx="1">
                <c:v>14.803764808791099</c:v>
              </c:pt>
              <c:pt idx="2">
                <c:v>798.83074680295806</c:v>
              </c:pt>
              <c:pt idx="3">
                <c:v>6053.0955802868029</c:v>
              </c:pt>
              <c:pt idx="4">
                <c:v>5.3491975239921809E-2</c:v>
              </c:pt>
              <c:pt idx="5">
                <c:v>1.3750073494520568E-3</c:v>
              </c:pt>
              <c:pt idx="6">
                <c:v>2.2286858888946837</c:v>
              </c:pt>
              <c:pt idx="7">
                <c:v>28.783130101402065</c:v>
              </c:pt>
              <c:pt idx="8">
                <c:v>247.92663447316897</c:v>
              </c:pt>
              <c:pt idx="9">
                <c:v>3.5794650114439663E-2</c:v>
              </c:pt>
              <c:pt idx="10">
                <c:v>2.3921969732327809E-3</c:v>
              </c:pt>
              <c:pt idx="11">
                <c:v>7.6039392060920172E-3</c:v>
              </c:pt>
              <c:pt idx="12">
                <c:v>89.135636751923741</c:v>
              </c:pt>
              <c:pt idx="13">
                <c:v>10.498400795448996</c:v>
              </c:pt>
              <c:pt idx="14">
                <c:v>2.7584778951459081</c:v>
              </c:pt>
              <c:pt idx="15">
                <c:v>767.99654779830053</c:v>
              </c:pt>
              <c:pt idx="16">
                <c:v>37.942894348147924</c:v>
              </c:pt>
              <c:pt idx="17">
                <c:v>197.74201322015941</c:v>
              </c:pt>
              <c:pt idx="18">
                <c:v>368.51348053009889</c:v>
              </c:pt>
              <c:pt idx="19">
                <c:v>0.59524670610880936</c:v>
              </c:pt>
              <c:pt idx="20">
                <c:v>0.82291557323696785</c:v>
              </c:pt>
              <c:pt idx="21">
                <c:v>0.85109687071689977</c:v>
              </c:pt>
              <c:pt idx="22">
                <c:v>1.2416427443895351E-3</c:v>
              </c:pt>
              <c:pt idx="23">
                <c:v>2.3727198195047025E-3</c:v>
              </c:pt>
              <c:pt idx="24">
                <c:v>7.5006556423913793</c:v>
              </c:pt>
              <c:pt idx="25">
                <c:v>2.1778306955638958E-2</c:v>
              </c:pt>
              <c:pt idx="26">
                <c:v>2.3528353214714963E-2</c:v>
              </c:pt>
              <c:pt idx="27">
                <c:v>483.46922229240596</c:v>
              </c:pt>
              <c:pt idx="28">
                <c:v>1778.5329383304847</c:v>
              </c:pt>
              <c:pt idx="29">
                <c:v>59.065340717307514</c:v>
              </c:pt>
              <c:pt idx="30">
                <c:v>7721.6782509808199</c:v>
              </c:pt>
              <c:pt idx="31">
                <c:v>201.40638400881588</c:v>
              </c:pt>
              <c:pt idx="32">
                <c:v>5.7578253340579859E-2</c:v>
              </c:pt>
              <c:pt idx="33">
                <c:v>78198.673555153131</c:v>
              </c:pt>
              <c:pt idx="34">
                <c:v>10232.838110385768</c:v>
              </c:pt>
              <c:pt idx="35">
                <c:v>1091.8009676922529</c:v>
              </c:pt>
              <c:pt idx="36">
                <c:v>213.94596502291506</c:v>
              </c:pt>
              <c:pt idx="37">
                <c:v>3135.1714488243279</c:v>
              </c:pt>
              <c:pt idx="38">
                <c:v>2.6807507579369405</c:v>
              </c:pt>
              <c:pt idx="39">
                <c:v>1.0688842130548433E-3</c:v>
              </c:pt>
              <c:pt idx="40">
                <c:v>3.4795051410583089E-2</c:v>
              </c:pt>
              <c:pt idx="41">
                <c:v>0.35931956079548327</c:v>
              </c:pt>
              <c:pt idx="42">
                <c:v>10.883693721876615</c:v>
              </c:pt>
              <c:pt idx="43">
                <c:v>172.70974225051557</c:v>
              </c:pt>
              <c:pt idx="44">
                <c:v>4.7380887735926074E-5</c:v>
              </c:pt>
            </c:numLit>
          </c:val>
          <c:extLst>
            <c:ext xmlns:c16="http://schemas.microsoft.com/office/drawing/2014/chart" uri="{C3380CC4-5D6E-409C-BE32-E72D297353CC}">
              <c16:uniqueId val="{00000000-2711-1749-A597-1E6EED450AD2}"/>
            </c:ext>
          </c:extLst>
        </c:ser>
        <c:dLbls>
          <c:showLegendKey val="0"/>
          <c:showVal val="0"/>
          <c:showCatName val="0"/>
          <c:showSerName val="0"/>
          <c:showPercent val="0"/>
          <c:showBubbleSize val="0"/>
        </c:dLbls>
        <c:gapWidth val="150"/>
        <c:overlap val="100"/>
        <c:axId val="-426181088"/>
        <c:axId val="-426179456"/>
      </c:barChart>
      <c:catAx>
        <c:axId val="-426181088"/>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Instrument</a:t>
                </a:r>
              </a:p>
            </c:rich>
          </c:tx>
          <c:layout>
            <c:manualLayout>
              <c:xMode val="edge"/>
              <c:yMode val="edge"/>
              <c:x val="0.48705580816482447"/>
              <c:y val="0.9415503062117235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1800000" vert="horz"/>
          <a:lstStyle/>
          <a:p>
            <a:pPr>
              <a:defRPr sz="800" b="0" i="0" u="none" strike="noStrike" baseline="0">
                <a:solidFill>
                  <a:srgbClr val="000000"/>
                </a:solidFill>
                <a:latin typeface="Arial"/>
                <a:ea typeface="Arial"/>
                <a:cs typeface="Arial"/>
              </a:defRPr>
            </a:pPr>
            <a:endParaRPr lang="en-US"/>
          </a:p>
        </c:txPr>
        <c:crossAx val="-426179456"/>
        <c:crosses val="autoZero"/>
        <c:auto val="1"/>
        <c:lblAlgn val="ctr"/>
        <c:lblOffset val="100"/>
        <c:tickLblSkip val="1"/>
        <c:tickMarkSkip val="1"/>
        <c:noMultiLvlLbl val="0"/>
      </c:catAx>
      <c:valAx>
        <c:axId val="-426179456"/>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Volume Distributed (TB)</a:t>
                </a:r>
              </a:p>
            </c:rich>
          </c:tx>
          <c:layout>
            <c:manualLayout>
              <c:xMode val="edge"/>
              <c:yMode val="edge"/>
              <c:x val="1.0408652909562463E-2"/>
              <c:y val="0.2907013406471876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26181088"/>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Number</a:t>
            </a:r>
            <a:r>
              <a:rPr lang="en-US" baseline="0"/>
              <a:t> </a:t>
            </a:r>
            <a:r>
              <a:rPr lang="en-US"/>
              <a:t>of Users Receiving Data by Instrument</a:t>
            </a:r>
          </a:p>
        </c:rich>
      </c:tx>
      <c:layout>
        <c:manualLayout>
          <c:xMode val="edge"/>
          <c:yMode val="edge"/>
          <c:x val="0.36027046402874208"/>
          <c:y val="3.3630466260809191E-2"/>
        </c:manualLayout>
      </c:layout>
      <c:overlay val="0"/>
      <c:spPr>
        <a:noFill/>
        <a:ln w="25400">
          <a:noFill/>
        </a:ln>
      </c:spPr>
    </c:title>
    <c:autoTitleDeleted val="0"/>
    <c:plotArea>
      <c:layout>
        <c:manualLayout>
          <c:layoutTarget val="inner"/>
          <c:xMode val="edge"/>
          <c:yMode val="edge"/>
          <c:x val="0.11356643665506577"/>
          <c:y val="0.10181751812848319"/>
          <c:w val="0.8250760281849816"/>
          <c:h val="0.75801064716421396"/>
        </c:manualLayout>
      </c:layout>
      <c:barChart>
        <c:barDir val="col"/>
        <c:grouping val="stacked"/>
        <c:varyColors val="0"/>
        <c:ser>
          <c:idx val="1"/>
          <c:order val="0"/>
          <c:tx>
            <c:strRef>
              <c:f>Distribution_Mission_Instrument!$F$23</c:f>
              <c:strCache>
                <c:ptCount val="1"/>
                <c:pt idx="0">
                  <c:v> # Users </c:v>
                </c:pt>
              </c:strCache>
            </c:strRef>
          </c:tx>
          <c:spPr>
            <a:solidFill>
              <a:srgbClr val="00B0F0"/>
            </a:solidFill>
          </c:spPr>
          <c:invertIfNegative val="0"/>
          <c:cat>
            <c:strRef>
              <c:f>Distribution_Mission_Instrument!$C$24:$C$56</c:f>
              <c:strCache>
                <c:ptCount val="33"/>
                <c:pt idx="0">
                  <c:v>AIRS/AMSU/HSB</c:v>
                </c:pt>
                <c:pt idx="1">
                  <c:v>AMSR-E</c:v>
                </c:pt>
                <c:pt idx="2">
                  <c:v>CERES</c:v>
                </c:pt>
                <c:pt idx="3">
                  <c:v>MODIS</c:v>
                </c:pt>
                <c:pt idx="4">
                  <c:v>OTHER</c:v>
                </c:pt>
                <c:pt idx="5">
                  <c:v>RADIOMETER</c:v>
                </c:pt>
                <c:pt idx="6">
                  <c:v>SCATTEROMETERS</c:v>
                </c:pt>
                <c:pt idx="7">
                  <c:v>OTHER</c:v>
                </c:pt>
                <c:pt idx="8">
                  <c:v>HIRDLS</c:v>
                </c:pt>
                <c:pt idx="9">
                  <c:v>MLS</c:v>
                </c:pt>
                <c:pt idx="10">
                  <c:v>OMI</c:v>
                </c:pt>
                <c:pt idx="11">
                  <c:v>TES</c:v>
                </c:pt>
                <c:pt idx="12">
                  <c:v>OTHER</c:v>
                </c:pt>
                <c:pt idx="13">
                  <c:v>DPR</c:v>
                </c:pt>
                <c:pt idx="14">
                  <c:v>GMI</c:v>
                </c:pt>
                <c:pt idx="15">
                  <c:v>IMERG</c:v>
                </c:pt>
                <c:pt idx="16">
                  <c:v>ASTER</c:v>
                </c:pt>
                <c:pt idx="17">
                  <c:v>CERES</c:v>
                </c:pt>
                <c:pt idx="18">
                  <c:v>MISR</c:v>
                </c:pt>
                <c:pt idx="19">
                  <c:v>MODIS</c:v>
                </c:pt>
                <c:pt idx="20">
                  <c:v>MOPITT</c:v>
                </c:pt>
                <c:pt idx="21">
                  <c:v>OTHER</c:v>
                </c:pt>
                <c:pt idx="22">
                  <c:v>SAR</c:v>
                </c:pt>
                <c:pt idx="23">
                  <c:v>OTHER</c:v>
                </c:pt>
                <c:pt idx="24">
                  <c:v>MSI</c:v>
                </c:pt>
                <c:pt idx="25">
                  <c:v>OLCI</c:v>
                </c:pt>
                <c:pt idx="26">
                  <c:v>SLSTR</c:v>
                </c:pt>
                <c:pt idx="27">
                  <c:v>TROPOMI</c:v>
                </c:pt>
                <c:pt idx="28">
                  <c:v>AMR</c:v>
                </c:pt>
                <c:pt idx="29">
                  <c:v>DORIS</c:v>
                </c:pt>
                <c:pt idx="30">
                  <c:v>GNSS-RO</c:v>
                </c:pt>
                <c:pt idx="31">
                  <c:v>POSEIDON-4 RADAR ALTIMETER</c:v>
                </c:pt>
                <c:pt idx="32">
                  <c:v> Other </c:v>
                </c:pt>
              </c:strCache>
            </c:strRef>
          </c:cat>
          <c:val>
            <c:numRef>
              <c:f>Distribution_Mission_Instrument!$F$24:$F$56</c:f>
              <c:numCache>
                <c:formatCode>_(* #,##0_);_(* \(#,##0\);_(* "-"??_);_(@_)</c:formatCode>
                <c:ptCount val="33"/>
                <c:pt idx="0">
                  <c:v>7537</c:v>
                </c:pt>
                <c:pt idx="1">
                  <c:v>7636</c:v>
                </c:pt>
                <c:pt idx="2">
                  <c:v>1621</c:v>
                </c:pt>
                <c:pt idx="3">
                  <c:v>3518379</c:v>
                </c:pt>
                <c:pt idx="4">
                  <c:v>52690</c:v>
                </c:pt>
                <c:pt idx="5">
                  <c:v>1742</c:v>
                </c:pt>
                <c:pt idx="7">
                  <c:v>25</c:v>
                </c:pt>
                <c:pt idx="8">
                  <c:v>24</c:v>
                </c:pt>
                <c:pt idx="9">
                  <c:v>795</c:v>
                </c:pt>
                <c:pt idx="10">
                  <c:v>6165</c:v>
                </c:pt>
                <c:pt idx="11">
                  <c:v>66</c:v>
                </c:pt>
                <c:pt idx="12">
                  <c:v>4</c:v>
                </c:pt>
                <c:pt idx="13">
                  <c:v>1537</c:v>
                </c:pt>
                <c:pt idx="14">
                  <c:v>638</c:v>
                </c:pt>
                <c:pt idx="15">
                  <c:v>27952</c:v>
                </c:pt>
                <c:pt idx="16">
                  <c:v>37796</c:v>
                </c:pt>
                <c:pt idx="17">
                  <c:v>1754</c:v>
                </c:pt>
                <c:pt idx="18">
                  <c:v>373</c:v>
                </c:pt>
                <c:pt idx="19">
                  <c:v>2579424</c:v>
                </c:pt>
                <c:pt idx="20">
                  <c:v>243</c:v>
                </c:pt>
                <c:pt idx="21">
                  <c:v>6073</c:v>
                </c:pt>
                <c:pt idx="22">
                  <c:v>108580</c:v>
                </c:pt>
                <c:pt idx="23">
                  <c:v>15</c:v>
                </c:pt>
                <c:pt idx="24">
                  <c:v>8565</c:v>
                </c:pt>
                <c:pt idx="25">
                  <c:v>12172</c:v>
                </c:pt>
                <c:pt idx="26">
                  <c:v>16474</c:v>
                </c:pt>
                <c:pt idx="27">
                  <c:v>2607</c:v>
                </c:pt>
                <c:pt idx="28">
                  <c:v>499</c:v>
                </c:pt>
                <c:pt idx="29">
                  <c:v>1</c:v>
                </c:pt>
                <c:pt idx="30">
                  <c:v>165</c:v>
                </c:pt>
                <c:pt idx="31">
                  <c:v>3243</c:v>
                </c:pt>
                <c:pt idx="32">
                  <c:v>458</c:v>
                </c:pt>
              </c:numCache>
            </c:numRef>
          </c:val>
          <c:extLst>
            <c:ext xmlns:c16="http://schemas.microsoft.com/office/drawing/2014/chart" uri="{C3380CC4-5D6E-409C-BE32-E72D297353CC}">
              <c16:uniqueId val="{00000000-3D28-3946-8C12-0873C2C06FB6}"/>
            </c:ext>
          </c:extLst>
        </c:ser>
        <c:dLbls>
          <c:showLegendKey val="0"/>
          <c:showVal val="0"/>
          <c:showCatName val="0"/>
          <c:showSerName val="0"/>
          <c:showPercent val="0"/>
          <c:showBubbleSize val="0"/>
        </c:dLbls>
        <c:gapWidth val="150"/>
        <c:overlap val="100"/>
        <c:axId val="-448745344"/>
        <c:axId val="-448752960"/>
      </c:barChart>
      <c:catAx>
        <c:axId val="-448745344"/>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Instrument</a:t>
                </a:r>
              </a:p>
            </c:rich>
          </c:tx>
          <c:layout>
            <c:manualLayout>
              <c:xMode val="edge"/>
              <c:yMode val="edge"/>
              <c:x val="0.48079602725715626"/>
              <c:y val="0.9278750925365099"/>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2700000" vert="horz"/>
          <a:lstStyle/>
          <a:p>
            <a:pPr>
              <a:defRPr sz="700" b="0" i="0" u="none" strike="noStrike" baseline="0">
                <a:solidFill>
                  <a:srgbClr val="000000"/>
                </a:solidFill>
                <a:latin typeface="Arial"/>
                <a:ea typeface="Arial"/>
                <a:cs typeface="Arial"/>
              </a:defRPr>
            </a:pPr>
            <a:endParaRPr lang="en-US"/>
          </a:p>
        </c:txPr>
        <c:crossAx val="-448752960"/>
        <c:crosses val="autoZero"/>
        <c:auto val="1"/>
        <c:lblAlgn val="ctr"/>
        <c:lblOffset val="100"/>
        <c:tickLblSkip val="1"/>
        <c:tickMarkSkip val="1"/>
        <c:noMultiLvlLbl val="0"/>
      </c:catAx>
      <c:valAx>
        <c:axId val="-448752960"/>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Number of Users</a:t>
                </a:r>
              </a:p>
            </c:rich>
          </c:tx>
          <c:layout>
            <c:manualLayout>
              <c:xMode val="edge"/>
              <c:yMode val="edge"/>
              <c:x val="1.1256180839603135E-2"/>
              <c:y val="0.38148688140182679"/>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48745344"/>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Distribution Volume by Instrument</a:t>
            </a:r>
          </a:p>
        </c:rich>
      </c:tx>
      <c:layout>
        <c:manualLayout>
          <c:xMode val="edge"/>
          <c:yMode val="edge"/>
          <c:x val="0.41006648847783661"/>
          <c:y val="3.3500265324265179E-2"/>
        </c:manualLayout>
      </c:layout>
      <c:overlay val="0"/>
      <c:spPr>
        <a:noFill/>
        <a:ln w="25400">
          <a:noFill/>
        </a:ln>
      </c:spPr>
    </c:title>
    <c:autoTitleDeleted val="0"/>
    <c:plotArea>
      <c:layout>
        <c:manualLayout>
          <c:layoutTarget val="inner"/>
          <c:xMode val="edge"/>
          <c:yMode val="edge"/>
          <c:x val="9.1235420220095842E-2"/>
          <c:y val="0.11801976744685258"/>
          <c:w val="0.86609463046275792"/>
          <c:h val="0.71593073290747877"/>
        </c:manualLayout>
      </c:layout>
      <c:barChart>
        <c:barDir val="col"/>
        <c:grouping val="stacked"/>
        <c:varyColors val="0"/>
        <c:ser>
          <c:idx val="0"/>
          <c:order val="0"/>
          <c:tx>
            <c:strRef>
              <c:f>Distribution_Mission_Instrument!$E$23</c:f>
              <c:strCache>
                <c:ptCount val="1"/>
                <c:pt idx="0">
                  <c:v>Volume (TB)</c:v>
                </c:pt>
              </c:strCache>
            </c:strRef>
          </c:tx>
          <c:spPr>
            <a:solidFill>
              <a:srgbClr val="00B0F0"/>
            </a:solidFill>
          </c:spPr>
          <c:invertIfNegative val="0"/>
          <c:cat>
            <c:strRef>
              <c:f>Distribution_Mission_Instrument!$C$24:$C$56</c:f>
              <c:strCache>
                <c:ptCount val="33"/>
                <c:pt idx="0">
                  <c:v>AIRS/AMSU/HSB</c:v>
                </c:pt>
                <c:pt idx="1">
                  <c:v>AMSR-E</c:v>
                </c:pt>
                <c:pt idx="2">
                  <c:v>CERES</c:v>
                </c:pt>
                <c:pt idx="3">
                  <c:v>MODIS</c:v>
                </c:pt>
                <c:pt idx="4">
                  <c:v>OTHER</c:v>
                </c:pt>
                <c:pt idx="5">
                  <c:v>RADIOMETER</c:v>
                </c:pt>
                <c:pt idx="6">
                  <c:v>SCATTEROMETERS</c:v>
                </c:pt>
                <c:pt idx="7">
                  <c:v>OTHER</c:v>
                </c:pt>
                <c:pt idx="8">
                  <c:v>HIRDLS</c:v>
                </c:pt>
                <c:pt idx="9">
                  <c:v>MLS</c:v>
                </c:pt>
                <c:pt idx="10">
                  <c:v>OMI</c:v>
                </c:pt>
                <c:pt idx="11">
                  <c:v>TES</c:v>
                </c:pt>
                <c:pt idx="12">
                  <c:v>OTHER</c:v>
                </c:pt>
                <c:pt idx="13">
                  <c:v>DPR</c:v>
                </c:pt>
                <c:pt idx="14">
                  <c:v>GMI</c:v>
                </c:pt>
                <c:pt idx="15">
                  <c:v>IMERG</c:v>
                </c:pt>
                <c:pt idx="16">
                  <c:v>ASTER</c:v>
                </c:pt>
                <c:pt idx="17">
                  <c:v>CERES</c:v>
                </c:pt>
                <c:pt idx="18">
                  <c:v>MISR</c:v>
                </c:pt>
                <c:pt idx="19">
                  <c:v>MODIS</c:v>
                </c:pt>
                <c:pt idx="20">
                  <c:v>MOPITT</c:v>
                </c:pt>
                <c:pt idx="21">
                  <c:v>OTHER</c:v>
                </c:pt>
                <c:pt idx="22">
                  <c:v>SAR</c:v>
                </c:pt>
                <c:pt idx="23">
                  <c:v>OTHER</c:v>
                </c:pt>
                <c:pt idx="24">
                  <c:v>MSI</c:v>
                </c:pt>
                <c:pt idx="25">
                  <c:v>OLCI</c:v>
                </c:pt>
                <c:pt idx="26">
                  <c:v>SLSTR</c:v>
                </c:pt>
                <c:pt idx="27">
                  <c:v>TROPOMI</c:v>
                </c:pt>
                <c:pt idx="28">
                  <c:v>AMR</c:v>
                </c:pt>
                <c:pt idx="29">
                  <c:v>DORIS</c:v>
                </c:pt>
                <c:pt idx="30">
                  <c:v>GNSS-RO</c:v>
                </c:pt>
                <c:pt idx="31">
                  <c:v>POSEIDON-4 RADAR ALTIMETER</c:v>
                </c:pt>
                <c:pt idx="32">
                  <c:v> Other </c:v>
                </c:pt>
              </c:strCache>
            </c:strRef>
          </c:cat>
          <c:val>
            <c:numRef>
              <c:f>Distribution_Mission_Instrument!$E$24:$E$56</c:f>
              <c:numCache>
                <c:formatCode>_(* #,##0.00_);_(* \(#,##0.00\);_(* "-"??_);_(@_)</c:formatCode>
                <c:ptCount val="33"/>
                <c:pt idx="0">
                  <c:v>1987.0328737970594</c:v>
                </c:pt>
                <c:pt idx="1">
                  <c:v>151.30206531006991</c:v>
                </c:pt>
                <c:pt idx="2">
                  <c:v>1030.8728307887229</c:v>
                </c:pt>
                <c:pt idx="3">
                  <c:v>16287.437611683115</c:v>
                </c:pt>
                <c:pt idx="4" formatCode="#,##0.00">
                  <c:v>0.11175983451084885</c:v>
                </c:pt>
                <c:pt idx="5" formatCode="#,##0.00">
                  <c:v>5.647205945751909E-2</c:v>
                </c:pt>
                <c:pt idx="7">
                  <c:v>4.0273551530844922E-4</c:v>
                </c:pt>
                <c:pt idx="8">
                  <c:v>0.71191509795698749</c:v>
                </c:pt>
                <c:pt idx="9">
                  <c:v>125.49149283665403</c:v>
                </c:pt>
                <c:pt idx="10">
                  <c:v>546.98852447091792</c:v>
                </c:pt>
                <c:pt idx="11">
                  <c:v>7.9230079236703927</c:v>
                </c:pt>
                <c:pt idx="12">
                  <c:v>9.9970792080057349E-3</c:v>
                </c:pt>
                <c:pt idx="13">
                  <c:v>3218.2847417948187</c:v>
                </c:pt>
                <c:pt idx="14">
                  <c:v>222.01599233313436</c:v>
                </c:pt>
                <c:pt idx="15">
                  <c:v>3726.8262687195074</c:v>
                </c:pt>
                <c:pt idx="16">
                  <c:v>1921.85378372439</c:v>
                </c:pt>
                <c:pt idx="17">
                  <c:v>1130.8794162653242</c:v>
                </c:pt>
                <c:pt idx="18">
                  <c:v>1256.6145313656391</c:v>
                </c:pt>
                <c:pt idx="19">
                  <c:v>18369.759880266509</c:v>
                </c:pt>
                <c:pt idx="20">
                  <c:v>49.70529093920765</c:v>
                </c:pt>
                <c:pt idx="21">
                  <c:v>5.8100694282074851E-2</c:v>
                </c:pt>
                <c:pt idx="22">
                  <c:v>140513.76068949365</c:v>
                </c:pt>
                <c:pt idx="23">
                  <c:v>6.1167728226791908E-3</c:v>
                </c:pt>
                <c:pt idx="24">
                  <c:v>27803.998615459837</c:v>
                </c:pt>
                <c:pt idx="25">
                  <c:v>2463.784791985996</c:v>
                </c:pt>
                <c:pt idx="26">
                  <c:v>2228.0104379999484</c:v>
                </c:pt>
                <c:pt idx="27">
                  <c:v>5204.3103192438639</c:v>
                </c:pt>
                <c:pt idx="28">
                  <c:v>0.98124264829675456</c:v>
                </c:pt>
                <c:pt idx="29">
                  <c:v>4.1406707896385201E-4</c:v>
                </c:pt>
                <c:pt idx="30">
                  <c:v>9.6240519600387344</c:v>
                </c:pt>
                <c:pt idx="31">
                  <c:v>3528.3898606635075</c:v>
                </c:pt>
                <c:pt idx="32">
                  <c:v>51.584717676720089</c:v>
                </c:pt>
              </c:numCache>
            </c:numRef>
          </c:val>
          <c:extLst>
            <c:ext xmlns:c16="http://schemas.microsoft.com/office/drawing/2014/chart" uri="{C3380CC4-5D6E-409C-BE32-E72D297353CC}">
              <c16:uniqueId val="{00000000-A4A1-9945-82BE-1E151199F33A}"/>
            </c:ext>
          </c:extLst>
        </c:ser>
        <c:dLbls>
          <c:showLegendKey val="0"/>
          <c:showVal val="0"/>
          <c:showCatName val="0"/>
          <c:showSerName val="0"/>
          <c:showPercent val="0"/>
          <c:showBubbleSize val="0"/>
        </c:dLbls>
        <c:gapWidth val="150"/>
        <c:overlap val="100"/>
        <c:axId val="-426181088"/>
        <c:axId val="-426179456"/>
      </c:barChart>
      <c:catAx>
        <c:axId val="-426181088"/>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Instrument</a:t>
                </a:r>
              </a:p>
            </c:rich>
          </c:tx>
          <c:layout>
            <c:manualLayout>
              <c:xMode val="edge"/>
              <c:yMode val="edge"/>
              <c:x val="0.48936215227118118"/>
              <c:y val="0.9095268331097838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2700000" vert="horz"/>
          <a:lstStyle/>
          <a:p>
            <a:pPr>
              <a:defRPr sz="700" b="0" i="0" u="none" strike="noStrike" baseline="0">
                <a:solidFill>
                  <a:srgbClr val="000000"/>
                </a:solidFill>
                <a:latin typeface="Arial"/>
                <a:ea typeface="Arial"/>
                <a:cs typeface="Arial"/>
              </a:defRPr>
            </a:pPr>
            <a:endParaRPr lang="en-US"/>
          </a:p>
        </c:txPr>
        <c:crossAx val="-426179456"/>
        <c:crosses val="autoZero"/>
        <c:auto val="1"/>
        <c:lblAlgn val="ctr"/>
        <c:lblOffset val="100"/>
        <c:tickLblSkip val="1"/>
        <c:tickMarkSkip val="1"/>
        <c:noMultiLvlLbl val="0"/>
      </c:catAx>
      <c:valAx>
        <c:axId val="-426179456"/>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Volume Distributed (TB)</a:t>
                </a:r>
              </a:p>
            </c:rich>
          </c:tx>
          <c:layout>
            <c:manualLayout>
              <c:xMode val="edge"/>
              <c:yMode val="edge"/>
              <c:x val="1.2715022451574661E-2"/>
              <c:y val="0.3361385101427141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26181088"/>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Product Distribution by Instrument</a:t>
            </a:r>
          </a:p>
        </c:rich>
      </c:tx>
      <c:layout>
        <c:manualLayout>
          <c:xMode val="edge"/>
          <c:yMode val="edge"/>
          <c:x val="0.37664022240027228"/>
          <c:y val="3.8236269006797614E-2"/>
        </c:manualLayout>
      </c:layout>
      <c:overlay val="0"/>
      <c:spPr>
        <a:noFill/>
        <a:ln w="25400">
          <a:noFill/>
        </a:ln>
      </c:spPr>
    </c:title>
    <c:autoTitleDeleted val="0"/>
    <c:plotArea>
      <c:layout>
        <c:manualLayout>
          <c:layoutTarget val="inner"/>
          <c:xMode val="edge"/>
          <c:yMode val="edge"/>
          <c:x val="8.6082408673847921E-2"/>
          <c:y val="0.11749985637804582"/>
          <c:w val="0.85208670807628439"/>
          <c:h val="0.72285796435743233"/>
        </c:manualLayout>
      </c:layout>
      <c:barChart>
        <c:barDir val="col"/>
        <c:grouping val="stacked"/>
        <c:varyColors val="0"/>
        <c:ser>
          <c:idx val="0"/>
          <c:order val="0"/>
          <c:tx>
            <c:strRef>
              <c:f>Distribution_Mission_Instrument!$D$23</c:f>
              <c:strCache>
                <c:ptCount val="1"/>
                <c:pt idx="0">
                  <c:v># Files (Millions)</c:v>
                </c:pt>
              </c:strCache>
            </c:strRef>
          </c:tx>
          <c:invertIfNegative val="0"/>
          <c:cat>
            <c:strRef>
              <c:f>Distribution_Mission_Instrument!$C$24:$C$56</c:f>
              <c:strCache>
                <c:ptCount val="33"/>
                <c:pt idx="0">
                  <c:v>AIRS/AMSU/HSB</c:v>
                </c:pt>
                <c:pt idx="1">
                  <c:v>AMSR-E</c:v>
                </c:pt>
                <c:pt idx="2">
                  <c:v>CERES</c:v>
                </c:pt>
                <c:pt idx="3">
                  <c:v>MODIS</c:v>
                </c:pt>
                <c:pt idx="4">
                  <c:v>OTHER</c:v>
                </c:pt>
                <c:pt idx="5">
                  <c:v>RADIOMETER</c:v>
                </c:pt>
                <c:pt idx="6">
                  <c:v>SCATTEROMETERS</c:v>
                </c:pt>
                <c:pt idx="7">
                  <c:v>OTHER</c:v>
                </c:pt>
                <c:pt idx="8">
                  <c:v>HIRDLS</c:v>
                </c:pt>
                <c:pt idx="9">
                  <c:v>MLS</c:v>
                </c:pt>
                <c:pt idx="10">
                  <c:v>OMI</c:v>
                </c:pt>
                <c:pt idx="11">
                  <c:v>TES</c:v>
                </c:pt>
                <c:pt idx="12">
                  <c:v>OTHER</c:v>
                </c:pt>
                <c:pt idx="13">
                  <c:v>DPR</c:v>
                </c:pt>
                <c:pt idx="14">
                  <c:v>GMI</c:v>
                </c:pt>
                <c:pt idx="15">
                  <c:v>IMERG</c:v>
                </c:pt>
                <c:pt idx="16">
                  <c:v>ASTER</c:v>
                </c:pt>
                <c:pt idx="17">
                  <c:v>CERES</c:v>
                </c:pt>
                <c:pt idx="18">
                  <c:v>MISR</c:v>
                </c:pt>
                <c:pt idx="19">
                  <c:v>MODIS</c:v>
                </c:pt>
                <c:pt idx="20">
                  <c:v>MOPITT</c:v>
                </c:pt>
                <c:pt idx="21">
                  <c:v>OTHER</c:v>
                </c:pt>
                <c:pt idx="22">
                  <c:v>SAR</c:v>
                </c:pt>
                <c:pt idx="23">
                  <c:v>OTHER</c:v>
                </c:pt>
                <c:pt idx="24">
                  <c:v>MSI</c:v>
                </c:pt>
                <c:pt idx="25">
                  <c:v>OLCI</c:v>
                </c:pt>
                <c:pt idx="26">
                  <c:v>SLSTR</c:v>
                </c:pt>
                <c:pt idx="27">
                  <c:v>TROPOMI</c:v>
                </c:pt>
                <c:pt idx="28">
                  <c:v>AMR</c:v>
                </c:pt>
                <c:pt idx="29">
                  <c:v>DORIS</c:v>
                </c:pt>
                <c:pt idx="30">
                  <c:v>GNSS-RO</c:v>
                </c:pt>
                <c:pt idx="31">
                  <c:v>POSEIDON-4 RADAR ALTIMETER</c:v>
                </c:pt>
                <c:pt idx="32">
                  <c:v> Other </c:v>
                </c:pt>
              </c:strCache>
            </c:strRef>
          </c:cat>
          <c:val>
            <c:numRef>
              <c:f>Distribution_Mission_Instrument!$D$24:$D$56</c:f>
              <c:numCache>
                <c:formatCode>_(* #,##0.00_);_(* \(#,##0.00\);_(* "-"??_);_(@_)</c:formatCode>
                <c:ptCount val="33"/>
                <c:pt idx="0">
                  <c:v>144.61634800000002</c:v>
                </c:pt>
                <c:pt idx="1">
                  <c:v>11.713876000000003</c:v>
                </c:pt>
                <c:pt idx="2">
                  <c:v>16.460405999999999</c:v>
                </c:pt>
                <c:pt idx="3">
                  <c:v>977.69929400000001</c:v>
                </c:pt>
                <c:pt idx="4">
                  <c:v>0.7411859999999999</c:v>
                </c:pt>
                <c:pt idx="5">
                  <c:v>5.6231000000000003E-2</c:v>
                </c:pt>
                <c:pt idx="7">
                  <c:v>1.5759999999999999E-3</c:v>
                </c:pt>
                <c:pt idx="8">
                  <c:v>1.0522E-2</c:v>
                </c:pt>
                <c:pt idx="9">
                  <c:v>10.445373000000002</c:v>
                </c:pt>
                <c:pt idx="10">
                  <c:v>28.388340000000003</c:v>
                </c:pt>
                <c:pt idx="11">
                  <c:v>0.36765199999999998</c:v>
                </c:pt>
                <c:pt idx="12">
                  <c:v>9.8009999999999989E-3</c:v>
                </c:pt>
                <c:pt idx="13">
                  <c:v>10.236077</c:v>
                </c:pt>
                <c:pt idx="14">
                  <c:v>4.0936820000000003</c:v>
                </c:pt>
                <c:pt idx="15">
                  <c:v>553.38317800000004</c:v>
                </c:pt>
                <c:pt idx="16">
                  <c:v>442.48557299999999</c:v>
                </c:pt>
                <c:pt idx="17">
                  <c:v>14.592466</c:v>
                </c:pt>
                <c:pt idx="18">
                  <c:v>24.623914999999997</c:v>
                </c:pt>
                <c:pt idx="19">
                  <c:v>1099.1549399999999</c:v>
                </c:pt>
                <c:pt idx="20">
                  <c:v>0.30616300000000002</c:v>
                </c:pt>
                <c:pt idx="21">
                  <c:v>0.12344999999999999</c:v>
                </c:pt>
                <c:pt idx="22">
                  <c:v>1998.273621</c:v>
                </c:pt>
                <c:pt idx="23">
                  <c:v>3.0000000000000001E-5</c:v>
                </c:pt>
                <c:pt idx="24">
                  <c:v>3026.8906760000004</c:v>
                </c:pt>
                <c:pt idx="25">
                  <c:v>9.9209360000000011</c:v>
                </c:pt>
                <c:pt idx="26">
                  <c:v>6.0900150000000002</c:v>
                </c:pt>
                <c:pt idx="27">
                  <c:v>18.375996999999998</c:v>
                </c:pt>
                <c:pt idx="28">
                  <c:v>0.43906699999999999</c:v>
                </c:pt>
                <c:pt idx="29">
                  <c:v>4.9299999999999995E-4</c:v>
                </c:pt>
                <c:pt idx="30">
                  <c:v>3.9888649999999997</c:v>
                </c:pt>
                <c:pt idx="31">
                  <c:v>5.580661000000001</c:v>
                </c:pt>
                <c:pt idx="32">
                  <c:v>0.76000899999999993</c:v>
                </c:pt>
              </c:numCache>
            </c:numRef>
          </c:val>
          <c:extLst>
            <c:ext xmlns:c16="http://schemas.microsoft.com/office/drawing/2014/chart" uri="{C3380CC4-5D6E-409C-BE32-E72D297353CC}">
              <c16:uniqueId val="{00000000-6A02-0D4C-9272-1EB9E7806479}"/>
            </c:ext>
          </c:extLst>
        </c:ser>
        <c:dLbls>
          <c:showLegendKey val="0"/>
          <c:showVal val="0"/>
          <c:showCatName val="0"/>
          <c:showSerName val="0"/>
          <c:showPercent val="0"/>
          <c:showBubbleSize val="0"/>
        </c:dLbls>
        <c:gapWidth val="150"/>
        <c:overlap val="100"/>
        <c:axId val="-426176736"/>
        <c:axId val="-426176192"/>
      </c:barChart>
      <c:catAx>
        <c:axId val="-426176736"/>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baseline="0"/>
                  <a:t>Instrument</a:t>
                </a:r>
              </a:p>
            </c:rich>
          </c:tx>
          <c:layout>
            <c:manualLayout>
              <c:xMode val="edge"/>
              <c:yMode val="edge"/>
              <c:x val="0.47763391233386432"/>
              <c:y val="0.9083826572451229"/>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426176192"/>
        <c:crosses val="autoZero"/>
        <c:auto val="1"/>
        <c:lblAlgn val="ctr"/>
        <c:lblOffset val="100"/>
        <c:tickLblSkip val="1"/>
        <c:tickMarkSkip val="1"/>
        <c:noMultiLvlLbl val="0"/>
      </c:catAx>
      <c:valAx>
        <c:axId val="-426176192"/>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Files Distributed (Millions)</a:t>
                </a:r>
              </a:p>
            </c:rich>
          </c:tx>
          <c:layout>
            <c:manualLayout>
              <c:xMode val="edge"/>
              <c:yMode val="edge"/>
              <c:x val="1.8886448836703165E-2"/>
              <c:y val="0.3258474872661178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26176736"/>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Files Distributed by Mission</a:t>
            </a:r>
          </a:p>
        </c:rich>
      </c:tx>
      <c:overlay val="0"/>
      <c:spPr>
        <a:noFill/>
        <a:ln>
          <a:noFill/>
        </a:ln>
        <a:effectLst/>
      </c:spPr>
    </c:title>
    <c:autoTitleDeleted val="0"/>
    <c:plotArea>
      <c:layout/>
      <c:barChart>
        <c:barDir val="col"/>
        <c:grouping val="stacked"/>
        <c:varyColors val="0"/>
        <c:ser>
          <c:idx val="2"/>
          <c:order val="0"/>
          <c:tx>
            <c:strRef>
              <c:f>Distribution_Mission_Instrument!$C$3</c:f>
              <c:strCache>
                <c:ptCount val="1"/>
                <c:pt idx="0">
                  <c:v># Files (Millions)</c:v>
                </c:pt>
              </c:strCache>
            </c:strRef>
          </c:tx>
          <c:spPr>
            <a:solidFill>
              <a:schemeClr val="accent1"/>
            </a:solidFill>
          </c:spPr>
          <c:invertIfNegative val="0"/>
          <c:cat>
            <c:strRef>
              <c:f>Distribution_Mission_Instrument!$B$4:$B$13</c:f>
              <c:strCache>
                <c:ptCount val="10"/>
                <c:pt idx="0">
                  <c:v>Aqua</c:v>
                </c:pt>
                <c:pt idx="1">
                  <c:v>Aquarius</c:v>
                </c:pt>
                <c:pt idx="2">
                  <c:v>Aura</c:v>
                </c:pt>
                <c:pt idx="3">
                  <c:v>GPM</c:v>
                </c:pt>
                <c:pt idx="4">
                  <c:v>Terra</c:v>
                </c:pt>
                <c:pt idx="5">
                  <c:v>Sentinel-1A/1B/1C</c:v>
                </c:pt>
                <c:pt idx="6">
                  <c:v>Sentinel-2A/2B</c:v>
                </c:pt>
                <c:pt idx="7">
                  <c:v>Sentinel-3A/3B</c:v>
                </c:pt>
                <c:pt idx="8">
                  <c:v>Sentinel-5P</c:v>
                </c:pt>
                <c:pt idx="9">
                  <c:v>Sentinel-6/6A</c:v>
                </c:pt>
              </c:strCache>
            </c:strRef>
          </c:cat>
          <c:val>
            <c:numRef>
              <c:f>Distribution_Mission_Instrument!$C$4:$C$13</c:f>
              <c:numCache>
                <c:formatCode>_(* #,##0.00_);_(* \(#,##0.00\);_(* "-"??_);_(@_)</c:formatCode>
                <c:ptCount val="10"/>
                <c:pt idx="0">
                  <c:v>1151.2311099999997</c:v>
                </c:pt>
                <c:pt idx="1">
                  <c:v>5.8153000000000003E-2</c:v>
                </c:pt>
                <c:pt idx="2">
                  <c:v>39.221687999999993</c:v>
                </c:pt>
                <c:pt idx="3">
                  <c:v>567.71293700000001</c:v>
                </c:pt>
                <c:pt idx="4">
                  <c:v>1581.286507</c:v>
                </c:pt>
                <c:pt idx="5">
                  <c:v>1998.273651</c:v>
                </c:pt>
                <c:pt idx="6">
                  <c:v>3026.8906760000004</c:v>
                </c:pt>
                <c:pt idx="7">
                  <c:v>16.010950999999999</c:v>
                </c:pt>
                <c:pt idx="8">
                  <c:v>18.375996999999998</c:v>
                </c:pt>
                <c:pt idx="9">
                  <c:v>10.769095</c:v>
                </c:pt>
              </c:numCache>
            </c:numRef>
          </c:val>
          <c:extLst>
            <c:ext xmlns:c16="http://schemas.microsoft.com/office/drawing/2014/chart" uri="{C3380CC4-5D6E-409C-BE32-E72D297353CC}">
              <c16:uniqueId val="{00000000-EEC9-AA4D-BBF9-F2FA5558B12C}"/>
            </c:ext>
          </c:extLst>
        </c:ser>
        <c:dLbls>
          <c:showLegendKey val="0"/>
          <c:showVal val="0"/>
          <c:showCatName val="0"/>
          <c:showSerName val="0"/>
          <c:showPercent val="0"/>
          <c:showBubbleSize val="0"/>
        </c:dLbls>
        <c:gapWidth val="150"/>
        <c:overlap val="100"/>
        <c:axId val="1245447423"/>
        <c:axId val="1245429711"/>
      </c:barChart>
      <c:catAx>
        <c:axId val="1245447423"/>
        <c:scaling>
          <c:orientation val="minMax"/>
        </c:scaling>
        <c:delete val="0"/>
        <c:axPos val="b"/>
        <c:title>
          <c:tx>
            <c:rich>
              <a:bodyPr/>
              <a:lstStyle/>
              <a:p>
                <a:pPr>
                  <a:defRPr/>
                </a:pPr>
                <a:r>
                  <a:rPr lang="en-US"/>
                  <a:t>Mission</a:t>
                </a:r>
              </a:p>
            </c:rich>
          </c:tx>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n-US"/>
          </a:p>
        </c:txPr>
        <c:crossAx val="1245429711"/>
        <c:crosses val="autoZero"/>
        <c:auto val="1"/>
        <c:lblAlgn val="ctr"/>
        <c:lblOffset val="100"/>
        <c:noMultiLvlLbl val="0"/>
      </c:catAx>
      <c:valAx>
        <c:axId val="124542971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en-US"/>
                  <a:t>Number of Files (Millions)</a:t>
                </a:r>
              </a:p>
            </c:rich>
          </c:tx>
          <c:overlay val="0"/>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245447423"/>
        <c:crosses val="autoZero"/>
        <c:crossBetween val="between"/>
      </c:valAx>
      <c:spPr>
        <a:noFill/>
        <a:ln w="12700">
          <a:solidFill>
            <a:schemeClr val="tx1"/>
          </a:solidFill>
        </a:ln>
      </c:spPr>
    </c:plotArea>
    <c:plotVisOnly val="1"/>
    <c:dispBlanksAs val="gap"/>
    <c:showDLblsOverMax val="0"/>
    <c:extLst/>
  </c:chart>
  <c:spPr>
    <a:ln w="12700"/>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Data Volume Distributed</a:t>
            </a:r>
            <a:r>
              <a:rPr lang="en-US" b="1" baseline="0"/>
              <a:t> by Mission</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Distribution_Mission_Instrument!$D$3</c:f>
              <c:strCache>
                <c:ptCount val="1"/>
                <c:pt idx="0">
                  <c:v>Volume (TB)</c:v>
                </c:pt>
              </c:strCache>
            </c:strRef>
          </c:tx>
          <c:spPr>
            <a:solidFill>
              <a:schemeClr val="accent1"/>
            </a:solidFill>
            <a:ln>
              <a:noFill/>
            </a:ln>
            <a:effectLst/>
          </c:spPr>
          <c:invertIfNegative val="0"/>
          <c:cat>
            <c:strRef>
              <c:f>Distribution_Mission_Instrument!$B$4:$B$13</c:f>
              <c:strCache>
                <c:ptCount val="10"/>
                <c:pt idx="0">
                  <c:v>Aqua</c:v>
                </c:pt>
                <c:pt idx="1">
                  <c:v>Aquarius</c:v>
                </c:pt>
                <c:pt idx="2">
                  <c:v>Aura</c:v>
                </c:pt>
                <c:pt idx="3">
                  <c:v>GPM</c:v>
                </c:pt>
                <c:pt idx="4">
                  <c:v>Terra</c:v>
                </c:pt>
                <c:pt idx="5">
                  <c:v>Sentinel-1A/1B/1C</c:v>
                </c:pt>
                <c:pt idx="6">
                  <c:v>Sentinel-2A/2B</c:v>
                </c:pt>
                <c:pt idx="7">
                  <c:v>Sentinel-3A/3B</c:v>
                </c:pt>
                <c:pt idx="8">
                  <c:v>Sentinel-5P</c:v>
                </c:pt>
                <c:pt idx="9">
                  <c:v>Sentinel-6/6A</c:v>
                </c:pt>
              </c:strCache>
            </c:strRef>
          </c:cat>
          <c:val>
            <c:numRef>
              <c:f>Distribution_Mission_Instrument!$D$4:$D$13</c:f>
              <c:numCache>
                <c:formatCode>_(* #,##0.00_);_(* \(#,##0.00\);_(* "-"??_);_(@_)</c:formatCode>
                <c:ptCount val="10"/>
                <c:pt idx="0">
                  <c:v>19456.75714141348</c:v>
                </c:pt>
                <c:pt idx="1">
                  <c:v>5.6959722664032479E-2</c:v>
                </c:pt>
                <c:pt idx="2">
                  <c:v>681.12493740840728</c:v>
                </c:pt>
                <c:pt idx="3">
                  <c:v>7167.1270028474601</c:v>
                </c:pt>
                <c:pt idx="4">
                  <c:v>22728.871003255354</c:v>
                </c:pt>
                <c:pt idx="5">
                  <c:v>140513.76680626647</c:v>
                </c:pt>
                <c:pt idx="6">
                  <c:v>27803.998615459837</c:v>
                </c:pt>
                <c:pt idx="7">
                  <c:v>4691.7952299859444</c:v>
                </c:pt>
                <c:pt idx="8">
                  <c:v>5204.3103192438639</c:v>
                </c:pt>
                <c:pt idx="9">
                  <c:v>3590.5802870156422</c:v>
                </c:pt>
              </c:numCache>
            </c:numRef>
          </c:val>
          <c:extLst>
            <c:ext xmlns:c16="http://schemas.microsoft.com/office/drawing/2014/chart" uri="{C3380CC4-5D6E-409C-BE32-E72D297353CC}">
              <c16:uniqueId val="{00000000-405F-DF49-85FC-03B2C14B3BCF}"/>
            </c:ext>
          </c:extLst>
        </c:ser>
        <c:dLbls>
          <c:showLegendKey val="0"/>
          <c:showVal val="0"/>
          <c:showCatName val="0"/>
          <c:showSerName val="0"/>
          <c:showPercent val="0"/>
          <c:showBubbleSize val="0"/>
        </c:dLbls>
        <c:gapWidth val="150"/>
        <c:overlap val="100"/>
        <c:axId val="1233068863"/>
        <c:axId val="1233063039"/>
      </c:barChart>
      <c:catAx>
        <c:axId val="1233068863"/>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n-US" b="1"/>
                  <a:t>Mission</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n-US"/>
          </a:p>
        </c:txPr>
        <c:crossAx val="1233063039"/>
        <c:crosses val="autoZero"/>
        <c:auto val="1"/>
        <c:lblAlgn val="ctr"/>
        <c:lblOffset val="100"/>
        <c:noMultiLvlLbl val="0"/>
      </c:catAx>
      <c:valAx>
        <c:axId val="123306303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n-US" b="1"/>
                  <a:t>Data Volume (TB)</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233068863"/>
        <c:crosses val="autoZero"/>
        <c:crossBetween val="between"/>
      </c:valAx>
      <c:spPr>
        <a:noFill/>
        <a:ln w="12700">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Distribution Volume by Domain</a:t>
            </a:r>
          </a:p>
        </c:rich>
      </c:tx>
      <c:layout>
        <c:manualLayout>
          <c:xMode val="edge"/>
          <c:yMode val="edge"/>
          <c:x val="0.32219898875429331"/>
          <c:y val="2.3893770199464079E-2"/>
        </c:manualLayout>
      </c:layout>
      <c:overlay val="0"/>
      <c:spPr>
        <a:noFill/>
        <a:ln w="25400">
          <a:noFill/>
        </a:ln>
      </c:spPr>
    </c:title>
    <c:autoTitleDeleted val="0"/>
    <c:plotArea>
      <c:layout>
        <c:manualLayout>
          <c:layoutTarget val="inner"/>
          <c:xMode val="edge"/>
          <c:yMode val="edge"/>
          <c:x val="0.11573220404595831"/>
          <c:y val="0.15132651521756041"/>
          <c:w val="0.82460968710241833"/>
          <c:h val="0.72173466614699733"/>
        </c:manualLayout>
      </c:layout>
      <c:barChart>
        <c:barDir val="col"/>
        <c:grouping val="stacked"/>
        <c:varyColors val="0"/>
        <c:ser>
          <c:idx val="0"/>
          <c:order val="0"/>
          <c:invertIfNegative val="0"/>
          <c:val>
            <c:numRef>
              <c:f>Distribution_Mission_Domain!#REF!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Distribution_Mission_Domain!#REF!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Distribution_Mission_Domain!#REF!</c15:sqref>
                        </c15:formulaRef>
                      </c:ext>
                    </c:extLst>
                  </c:multiLvlStrRef>
                </c15:cat>
              </c15:filteredCategoryTitle>
            </c:ext>
            <c:ext xmlns:c16="http://schemas.microsoft.com/office/drawing/2014/chart" uri="{C3380CC4-5D6E-409C-BE32-E72D297353CC}">
              <c16:uniqueId val="{00000000-947C-CC4B-809E-CE1AABFC9194}"/>
            </c:ext>
          </c:extLst>
        </c:ser>
        <c:ser>
          <c:idx val="1"/>
          <c:order val="1"/>
          <c:invertIfNegative val="0"/>
          <c:val>
            <c:numRef>
              <c:f>Distribution_Mission_Domain!#REF!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Distribution_Mission_Domain!#REF!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Distribution_Mission_Domain!#REF!</c15:sqref>
                        </c15:formulaRef>
                      </c:ext>
                    </c:extLst>
                  </c:multiLvlStrRef>
                </c15:cat>
              </c15:filteredCategoryTitle>
            </c:ext>
            <c:ext xmlns:c16="http://schemas.microsoft.com/office/drawing/2014/chart" uri="{C3380CC4-5D6E-409C-BE32-E72D297353CC}">
              <c16:uniqueId val="{00000001-947C-CC4B-809E-CE1AABFC9194}"/>
            </c:ext>
          </c:extLst>
        </c:ser>
        <c:ser>
          <c:idx val="2"/>
          <c:order val="2"/>
          <c:invertIfNegative val="0"/>
          <c:val>
            <c:numRef>
              <c:f>Distribution_Mission_Domain!#REF!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Distribution_Mission_Domain!#REF!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Distribution_Mission_Domain!#REF!</c15:sqref>
                        </c15:formulaRef>
                      </c:ext>
                    </c:extLst>
                  </c:multiLvlStrRef>
                </c15:cat>
              </c15:filteredCategoryTitle>
            </c:ext>
            <c:ext xmlns:c16="http://schemas.microsoft.com/office/drawing/2014/chart" uri="{C3380CC4-5D6E-409C-BE32-E72D297353CC}">
              <c16:uniqueId val="{00000002-947C-CC4B-809E-CE1AABFC9194}"/>
            </c:ext>
          </c:extLst>
        </c:ser>
        <c:ser>
          <c:idx val="3"/>
          <c:order val="3"/>
          <c:invertIfNegative val="0"/>
          <c:val>
            <c:numRef>
              <c:f>Distribution_Mission_Domain!#REF!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Distribution_Mission_Domain!#REF!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Distribution_Mission_Domain!#REF!</c15:sqref>
                        </c15:formulaRef>
                      </c:ext>
                    </c:extLst>
                  </c:multiLvlStrRef>
                </c15:cat>
              </c15:filteredCategoryTitle>
            </c:ext>
            <c:ext xmlns:c16="http://schemas.microsoft.com/office/drawing/2014/chart" uri="{C3380CC4-5D6E-409C-BE32-E72D297353CC}">
              <c16:uniqueId val="{00000003-947C-CC4B-809E-CE1AABFC9194}"/>
            </c:ext>
          </c:extLst>
        </c:ser>
        <c:ser>
          <c:idx val="4"/>
          <c:order val="4"/>
          <c:invertIfNegative val="0"/>
          <c:val>
            <c:numRef>
              <c:f>Distribution_Mission_Domain!#REF!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Distribution_Mission_Domain!#REF!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Distribution_Mission_Domain!#REF!</c15:sqref>
                        </c15:formulaRef>
                      </c:ext>
                    </c:extLst>
                  </c:multiLvlStrRef>
                </c15:cat>
              </c15:filteredCategoryTitle>
            </c:ext>
            <c:ext xmlns:c16="http://schemas.microsoft.com/office/drawing/2014/chart" uri="{C3380CC4-5D6E-409C-BE32-E72D297353CC}">
              <c16:uniqueId val="{00000004-947C-CC4B-809E-CE1AABFC9194}"/>
            </c:ext>
          </c:extLst>
        </c:ser>
        <c:ser>
          <c:idx val="5"/>
          <c:order val="5"/>
          <c:invertIfNegative val="0"/>
          <c:val>
            <c:numRef>
              <c:f>Distribution_Mission_Domain!#REF!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Distribution_Mission_Domain!#REF!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Distribution_Mission_Domain!#REF!</c15:sqref>
                        </c15:formulaRef>
                      </c:ext>
                    </c:extLst>
                  </c:multiLvlStrRef>
                </c15:cat>
              </c15:filteredCategoryTitle>
            </c:ext>
            <c:ext xmlns:c16="http://schemas.microsoft.com/office/drawing/2014/chart" uri="{C3380CC4-5D6E-409C-BE32-E72D297353CC}">
              <c16:uniqueId val="{00000005-947C-CC4B-809E-CE1AABFC9194}"/>
            </c:ext>
          </c:extLst>
        </c:ser>
        <c:ser>
          <c:idx val="6"/>
          <c:order val="6"/>
          <c:invertIfNegative val="0"/>
          <c:val>
            <c:numRef>
              <c:f>Distribution_Mission_Domain!#REF!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Distribution_Mission_Domain!#REF!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Distribution_Mission_Domain!#REF!</c15:sqref>
                        </c15:formulaRef>
                      </c:ext>
                    </c:extLst>
                  </c:multiLvlStrRef>
                </c15:cat>
              </c15:filteredCategoryTitle>
            </c:ext>
            <c:ext xmlns:c16="http://schemas.microsoft.com/office/drawing/2014/chart" uri="{C3380CC4-5D6E-409C-BE32-E72D297353CC}">
              <c16:uniqueId val="{00000006-947C-CC4B-809E-CE1AABFC9194}"/>
            </c:ext>
          </c:extLst>
        </c:ser>
        <c:dLbls>
          <c:showLegendKey val="0"/>
          <c:showVal val="0"/>
          <c:showCatName val="0"/>
          <c:showSerName val="0"/>
          <c:showPercent val="0"/>
          <c:showBubbleSize val="0"/>
        </c:dLbls>
        <c:gapWidth val="150"/>
        <c:overlap val="100"/>
        <c:axId val="-448757856"/>
        <c:axId val="-448744800"/>
      </c:barChart>
      <c:catAx>
        <c:axId val="-448757856"/>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baseline="0"/>
                  <a:t>Mission</a:t>
                </a:r>
              </a:p>
            </c:rich>
          </c:tx>
          <c:layout>
            <c:manualLayout>
              <c:xMode val="edge"/>
              <c:yMode val="edge"/>
              <c:x val="0.48225229666856317"/>
              <c:y val="0.9357262630083115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48744800"/>
        <c:crosses val="autoZero"/>
        <c:auto val="1"/>
        <c:lblAlgn val="ctr"/>
        <c:lblOffset val="100"/>
        <c:tickLblSkip val="1"/>
        <c:tickMarkSkip val="1"/>
        <c:noMultiLvlLbl val="0"/>
      </c:catAx>
      <c:valAx>
        <c:axId val="-448744800"/>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sz="1000" b="1" i="0" u="none" strike="noStrike" baseline="0">
                    <a:effectLst/>
                  </a:rPr>
                  <a:t>Volume Distributed (TB</a:t>
                </a:r>
                <a:r>
                  <a:rPr lang="en-US"/>
                  <a:t>)</a:t>
                </a:r>
              </a:p>
            </c:rich>
          </c:tx>
          <c:layout>
            <c:manualLayout>
              <c:xMode val="edge"/>
              <c:yMode val="edge"/>
              <c:x val="1.0184390347921535E-2"/>
              <c:y val="0.2727161339814230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48757856"/>
        <c:crosses val="autoZero"/>
        <c:crossBetween val="between"/>
      </c:valAx>
      <c:spPr>
        <a:solidFill>
          <a:srgbClr val="C0C0C0"/>
        </a:solidFill>
        <a:ln w="12700">
          <a:solidFill>
            <a:srgbClr val="808080"/>
          </a:solidFill>
          <a:prstDash val="solid"/>
        </a:ln>
      </c:spPr>
    </c:plotArea>
    <c:legend>
      <c:legendPos val="t"/>
      <c:layout>
        <c:manualLayout>
          <c:xMode val="edge"/>
          <c:yMode val="edge"/>
          <c:x val="0.11423992386527244"/>
          <c:y val="8.3018762931866844E-2"/>
          <c:w val="0.8857600335168192"/>
          <c:h val="6.075925871926751E-2"/>
        </c:manualLayout>
      </c:layout>
      <c:overlay val="0"/>
      <c:spPr>
        <a:ln>
          <a:solidFill>
            <a:srgbClr val="000000"/>
          </a:solidFill>
        </a:ln>
      </c:sp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Distribution Volume by Domain</a:t>
            </a:r>
          </a:p>
        </c:rich>
      </c:tx>
      <c:layout>
        <c:manualLayout>
          <c:xMode val="edge"/>
          <c:yMode val="edge"/>
          <c:x val="0.39038557045128131"/>
          <c:y val="2.9335898155038165E-2"/>
        </c:manualLayout>
      </c:layout>
      <c:overlay val="0"/>
      <c:spPr>
        <a:noFill/>
        <a:ln w="25400">
          <a:noFill/>
        </a:ln>
      </c:spPr>
    </c:title>
    <c:autoTitleDeleted val="0"/>
    <c:plotArea>
      <c:layout>
        <c:manualLayout>
          <c:layoutTarget val="inner"/>
          <c:xMode val="edge"/>
          <c:yMode val="edge"/>
          <c:x val="0.11573220404595831"/>
          <c:y val="0.15132651521756041"/>
          <c:w val="0.82460968710241833"/>
          <c:h val="0.72173466614699733"/>
        </c:manualLayout>
      </c:layout>
      <c:barChart>
        <c:barDir val="col"/>
        <c:grouping val="stacked"/>
        <c:varyColors val="0"/>
        <c:ser>
          <c:idx val="0"/>
          <c:order val="0"/>
          <c:invertIfNegative val="0"/>
          <c:val>
            <c:numRef>
              <c:f>Distribution_Mission_Domain!#REF!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Distribution_Mission_Domain!#REF!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Distribution_Mission_Domain!#REF!</c15:sqref>
                        </c15:formulaRef>
                      </c:ext>
                    </c:extLst>
                  </c:multiLvlStrRef>
                </c15:cat>
              </c15:filteredCategoryTitle>
            </c:ext>
            <c:ext xmlns:c16="http://schemas.microsoft.com/office/drawing/2014/chart" uri="{C3380CC4-5D6E-409C-BE32-E72D297353CC}">
              <c16:uniqueId val="{00000000-F14D-AA4C-87E4-1FD573FC8DCB}"/>
            </c:ext>
          </c:extLst>
        </c:ser>
        <c:ser>
          <c:idx val="1"/>
          <c:order val="1"/>
          <c:invertIfNegative val="0"/>
          <c:val>
            <c:numRef>
              <c:f>Distribution_Mission_Domain!#REF!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Distribution_Mission_Domain!#REF!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Distribution_Mission_Domain!#REF!</c15:sqref>
                        </c15:formulaRef>
                      </c:ext>
                    </c:extLst>
                  </c:multiLvlStrRef>
                </c15:cat>
              </c15:filteredCategoryTitle>
            </c:ext>
            <c:ext xmlns:c16="http://schemas.microsoft.com/office/drawing/2014/chart" uri="{C3380CC4-5D6E-409C-BE32-E72D297353CC}">
              <c16:uniqueId val="{00000001-F14D-AA4C-87E4-1FD573FC8DCB}"/>
            </c:ext>
          </c:extLst>
        </c:ser>
        <c:ser>
          <c:idx val="2"/>
          <c:order val="2"/>
          <c:invertIfNegative val="0"/>
          <c:val>
            <c:numRef>
              <c:f>Distribution_Mission_Domain!#REF!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Distribution_Mission_Domain!#REF!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Distribution_Mission_Domain!#REF!</c15:sqref>
                        </c15:formulaRef>
                      </c:ext>
                    </c:extLst>
                  </c:multiLvlStrRef>
                </c15:cat>
              </c15:filteredCategoryTitle>
            </c:ext>
            <c:ext xmlns:c16="http://schemas.microsoft.com/office/drawing/2014/chart" uri="{C3380CC4-5D6E-409C-BE32-E72D297353CC}">
              <c16:uniqueId val="{00000002-F14D-AA4C-87E4-1FD573FC8DCB}"/>
            </c:ext>
          </c:extLst>
        </c:ser>
        <c:ser>
          <c:idx val="3"/>
          <c:order val="3"/>
          <c:invertIfNegative val="0"/>
          <c:val>
            <c:numRef>
              <c:f>Distribution_Mission_Domain!#REF!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Distribution_Mission_Domain!#REF!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Distribution_Mission_Domain!#REF!</c15:sqref>
                        </c15:formulaRef>
                      </c:ext>
                    </c:extLst>
                  </c:multiLvlStrRef>
                </c15:cat>
              </c15:filteredCategoryTitle>
            </c:ext>
            <c:ext xmlns:c16="http://schemas.microsoft.com/office/drawing/2014/chart" uri="{C3380CC4-5D6E-409C-BE32-E72D297353CC}">
              <c16:uniqueId val="{00000003-F14D-AA4C-87E4-1FD573FC8DCB}"/>
            </c:ext>
          </c:extLst>
        </c:ser>
        <c:ser>
          <c:idx val="4"/>
          <c:order val="4"/>
          <c:invertIfNegative val="0"/>
          <c:val>
            <c:numRef>
              <c:f>Distribution_Mission_Domain!#REF!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Distribution_Mission_Domain!#REF!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Distribution_Mission_Domain!#REF!</c15:sqref>
                        </c15:formulaRef>
                      </c:ext>
                    </c:extLst>
                  </c:multiLvlStrRef>
                </c15:cat>
              </c15:filteredCategoryTitle>
            </c:ext>
            <c:ext xmlns:c16="http://schemas.microsoft.com/office/drawing/2014/chart" uri="{C3380CC4-5D6E-409C-BE32-E72D297353CC}">
              <c16:uniqueId val="{00000004-F14D-AA4C-87E4-1FD573FC8DCB}"/>
            </c:ext>
          </c:extLst>
        </c:ser>
        <c:ser>
          <c:idx val="5"/>
          <c:order val="5"/>
          <c:invertIfNegative val="0"/>
          <c:val>
            <c:numRef>
              <c:f>Distribution_Mission_Domain!#REF!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Distribution_Mission_Domain!#REF!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Distribution_Mission_Domain!#REF!</c15:sqref>
                        </c15:formulaRef>
                      </c:ext>
                    </c:extLst>
                  </c:multiLvlStrRef>
                </c15:cat>
              </c15:filteredCategoryTitle>
            </c:ext>
            <c:ext xmlns:c16="http://schemas.microsoft.com/office/drawing/2014/chart" uri="{C3380CC4-5D6E-409C-BE32-E72D297353CC}">
              <c16:uniqueId val="{00000005-F14D-AA4C-87E4-1FD573FC8DCB}"/>
            </c:ext>
          </c:extLst>
        </c:ser>
        <c:ser>
          <c:idx val="6"/>
          <c:order val="6"/>
          <c:invertIfNegative val="0"/>
          <c:val>
            <c:numRef>
              <c:f>Distribution_Mission_Domain!#REF!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Distribution_Mission_Domain!#REF!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Distribution_Mission_Domain!#REF!</c15:sqref>
                        </c15:formulaRef>
                      </c:ext>
                    </c:extLst>
                  </c:multiLvlStrRef>
                </c15:cat>
              </c15:filteredCategoryTitle>
            </c:ext>
            <c:ext xmlns:c16="http://schemas.microsoft.com/office/drawing/2014/chart" uri="{C3380CC4-5D6E-409C-BE32-E72D297353CC}">
              <c16:uniqueId val="{00000006-F14D-AA4C-87E4-1FD573FC8DCB}"/>
            </c:ext>
          </c:extLst>
        </c:ser>
        <c:dLbls>
          <c:showLegendKey val="0"/>
          <c:showVal val="0"/>
          <c:showCatName val="0"/>
          <c:showSerName val="0"/>
          <c:showPercent val="0"/>
          <c:showBubbleSize val="0"/>
        </c:dLbls>
        <c:gapWidth val="150"/>
        <c:overlap val="100"/>
        <c:axId val="-448757856"/>
        <c:axId val="-448744800"/>
      </c:barChart>
      <c:catAx>
        <c:axId val="-448757856"/>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baseline="0"/>
                  <a:t>Mission</a:t>
                </a:r>
              </a:p>
            </c:rich>
          </c:tx>
          <c:layout>
            <c:manualLayout>
              <c:xMode val="edge"/>
              <c:yMode val="edge"/>
              <c:x val="0.50245578136938929"/>
              <c:y val="0.952052717970385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48744800"/>
        <c:crosses val="autoZero"/>
        <c:auto val="1"/>
        <c:lblAlgn val="ctr"/>
        <c:lblOffset val="100"/>
        <c:tickLblSkip val="1"/>
        <c:tickMarkSkip val="1"/>
        <c:noMultiLvlLbl val="0"/>
      </c:catAx>
      <c:valAx>
        <c:axId val="-448744800"/>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sz="1000" b="1" i="0" u="none" strike="noStrike" baseline="0">
                    <a:effectLst/>
                  </a:rPr>
                  <a:t>Volume Distributed (TB</a:t>
                </a:r>
                <a:r>
                  <a:rPr lang="en-US"/>
                  <a:t>)</a:t>
                </a:r>
              </a:p>
            </c:rich>
          </c:tx>
          <c:layout>
            <c:manualLayout>
              <c:xMode val="edge"/>
              <c:yMode val="edge"/>
              <c:x val="1.0184390347921535E-2"/>
              <c:y val="0.2727161339814230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48757856"/>
        <c:crosses val="autoZero"/>
        <c:crossBetween val="between"/>
      </c:valAx>
      <c:spPr>
        <a:solidFill>
          <a:srgbClr val="C0C0C0"/>
        </a:solidFill>
        <a:ln w="12700">
          <a:solidFill>
            <a:srgbClr val="808080"/>
          </a:solidFill>
          <a:prstDash val="solid"/>
        </a:ln>
      </c:spPr>
    </c:plotArea>
    <c:legend>
      <c:legendPos val="t"/>
      <c:layout>
        <c:manualLayout>
          <c:xMode val="edge"/>
          <c:yMode val="edge"/>
          <c:x val="0.18165889083577871"/>
          <c:y val="8.301871632117297E-2"/>
          <c:w val="0.64601255110592493"/>
          <c:h val="4.5875739225331016E-2"/>
        </c:manualLayout>
      </c:layout>
      <c:overlay val="0"/>
      <c:spPr>
        <a:ln>
          <a:solidFill>
            <a:srgbClr val="000000"/>
          </a:solidFill>
        </a:ln>
      </c:sp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Product Distribution by Domain</a:t>
            </a:r>
          </a:p>
        </c:rich>
      </c:tx>
      <c:layout>
        <c:manualLayout>
          <c:xMode val="edge"/>
          <c:yMode val="edge"/>
          <c:x val="0.39286014790526114"/>
          <c:y val="2.9402668427168707E-2"/>
        </c:manualLayout>
      </c:layout>
      <c:overlay val="0"/>
      <c:spPr>
        <a:noFill/>
        <a:ln w="25400">
          <a:noFill/>
        </a:ln>
      </c:spPr>
    </c:title>
    <c:autoTitleDeleted val="0"/>
    <c:plotArea>
      <c:layout>
        <c:manualLayout>
          <c:layoutTarget val="inner"/>
          <c:xMode val="edge"/>
          <c:yMode val="edge"/>
          <c:x val="0.11573220404595831"/>
          <c:y val="0.15132651521756041"/>
          <c:w val="0.82460968710241833"/>
          <c:h val="0.72173466614699733"/>
        </c:manualLayout>
      </c:layout>
      <c:barChart>
        <c:barDir val="col"/>
        <c:grouping val="stacked"/>
        <c:varyColors val="0"/>
        <c:ser>
          <c:idx val="0"/>
          <c:order val="0"/>
          <c:tx>
            <c:strRef>
              <c:f>Distribution_Mission_Domain!$B$5</c:f>
              <c:strCache>
                <c:ptCount val="1"/>
                <c:pt idx="0">
                  <c:v>Foreign</c:v>
                </c:pt>
              </c:strCache>
            </c:strRef>
          </c:tx>
          <c:invertIfNegative val="0"/>
          <c:cat>
            <c:multiLvlStrRef>
              <c:f>Distribution_Mission_Domain!$C$3:$L$4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Files (Millions)</c:v>
                  </c:pt>
                </c:lvl>
              </c:multiLvlStrCache>
            </c:multiLvlStrRef>
          </c:cat>
          <c:val>
            <c:numRef>
              <c:f>Distribution_Mission_Domain!$C$5:$L$5</c:f>
              <c:numCache>
                <c:formatCode>_(* #,##0.00_);_(* \(#,##0.00\);_(* "-"??_);_(@_)</c:formatCode>
                <c:ptCount val="10"/>
                <c:pt idx="0">
                  <c:v>899.42647799999997</c:v>
                </c:pt>
                <c:pt idx="1">
                  <c:v>5.3470999999999998E-2</c:v>
                </c:pt>
                <c:pt idx="2">
                  <c:v>29.564442</c:v>
                </c:pt>
                <c:pt idx="3">
                  <c:v>462.09523999999999</c:v>
                </c:pt>
                <c:pt idx="4">
                  <c:v>1033.327385</c:v>
                </c:pt>
                <c:pt idx="5">
                  <c:v>1013.40431</c:v>
                </c:pt>
                <c:pt idx="6">
                  <c:v>1955.1448849999999</c:v>
                </c:pt>
                <c:pt idx="7">
                  <c:v>15.055987</c:v>
                </c:pt>
                <c:pt idx="8">
                  <c:v>14.062904</c:v>
                </c:pt>
                <c:pt idx="9">
                  <c:v>9.2050380000000001</c:v>
                </c:pt>
              </c:numCache>
            </c:numRef>
          </c:val>
          <c:extLst>
            <c:ext xmlns:c16="http://schemas.microsoft.com/office/drawing/2014/chart" uri="{C3380CC4-5D6E-409C-BE32-E72D297353CC}">
              <c16:uniqueId val="{00000000-C1CF-8947-BA80-01123FEEE19E}"/>
            </c:ext>
          </c:extLst>
        </c:ser>
        <c:ser>
          <c:idx val="1"/>
          <c:order val="1"/>
          <c:tx>
            <c:strRef>
              <c:f>Distribution_Mission_Domain!$B$6</c:f>
              <c:strCache>
                <c:ptCount val="1"/>
                <c:pt idx="0">
                  <c:v>US COM</c:v>
                </c:pt>
              </c:strCache>
            </c:strRef>
          </c:tx>
          <c:invertIfNegative val="0"/>
          <c:cat>
            <c:multiLvlStrRef>
              <c:f>Distribution_Mission_Domain!$C$3:$L$4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Files (Millions)</c:v>
                  </c:pt>
                </c:lvl>
              </c:multiLvlStrCache>
            </c:multiLvlStrRef>
          </c:cat>
          <c:val>
            <c:numRef>
              <c:f>Distribution_Mission_Domain!$C$6:$L$6</c:f>
              <c:numCache>
                <c:formatCode>_(* #,##0.00_);_(* \(#,##0.00\);_(* "-"??_);_(@_)</c:formatCode>
                <c:ptCount val="10"/>
                <c:pt idx="0">
                  <c:v>39.251289999999997</c:v>
                </c:pt>
                <c:pt idx="1">
                  <c:v>5.0000000000000002E-5</c:v>
                </c:pt>
                <c:pt idx="2">
                  <c:v>0.62104700000000002</c:v>
                </c:pt>
                <c:pt idx="3">
                  <c:v>12.937087</c:v>
                </c:pt>
                <c:pt idx="4">
                  <c:v>32.582700000000003</c:v>
                </c:pt>
                <c:pt idx="5">
                  <c:v>834.19985299999996</c:v>
                </c:pt>
                <c:pt idx="6">
                  <c:v>434.17384299999998</c:v>
                </c:pt>
                <c:pt idx="7">
                  <c:v>0.16433900000000001</c:v>
                </c:pt>
                <c:pt idx="8">
                  <c:v>0.95764400000000005</c:v>
                </c:pt>
                <c:pt idx="9">
                  <c:v>0.23808000000000001</c:v>
                </c:pt>
              </c:numCache>
            </c:numRef>
          </c:val>
          <c:extLst>
            <c:ext xmlns:c16="http://schemas.microsoft.com/office/drawing/2014/chart" uri="{C3380CC4-5D6E-409C-BE32-E72D297353CC}">
              <c16:uniqueId val="{00000001-C1CF-8947-BA80-01123FEEE19E}"/>
            </c:ext>
          </c:extLst>
        </c:ser>
        <c:ser>
          <c:idx val="2"/>
          <c:order val="2"/>
          <c:tx>
            <c:strRef>
              <c:f>Distribution_Mission_Domain!$B$7</c:f>
              <c:strCache>
                <c:ptCount val="1"/>
                <c:pt idx="0">
                  <c:v>US EDU</c:v>
                </c:pt>
              </c:strCache>
            </c:strRef>
          </c:tx>
          <c:invertIfNegative val="0"/>
          <c:cat>
            <c:multiLvlStrRef>
              <c:f>Distribution_Mission_Domain!$C$3:$L$4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Files (Millions)</c:v>
                  </c:pt>
                </c:lvl>
              </c:multiLvlStrCache>
            </c:multiLvlStrRef>
          </c:cat>
          <c:val>
            <c:numRef>
              <c:f>Distribution_Mission_Domain!$C$7:$L$7</c:f>
              <c:numCache>
                <c:formatCode>_(* #,##0.00_);_(* \(#,##0.00\);_(* "-"??_);_(@_)</c:formatCode>
                <c:ptCount val="10"/>
                <c:pt idx="0">
                  <c:v>103.84456299999999</c:v>
                </c:pt>
                <c:pt idx="1">
                  <c:v>1.4009999999999999E-3</c:v>
                </c:pt>
                <c:pt idx="2">
                  <c:v>5.357596</c:v>
                </c:pt>
                <c:pt idx="3">
                  <c:v>55.496526000000003</c:v>
                </c:pt>
                <c:pt idx="4">
                  <c:v>104.548562</c:v>
                </c:pt>
                <c:pt idx="5">
                  <c:v>48.296979</c:v>
                </c:pt>
                <c:pt idx="6">
                  <c:v>496.974715</c:v>
                </c:pt>
                <c:pt idx="7">
                  <c:v>0.59567999999999999</c:v>
                </c:pt>
                <c:pt idx="8">
                  <c:v>2.1202480000000001</c:v>
                </c:pt>
                <c:pt idx="9">
                  <c:v>0.261986</c:v>
                </c:pt>
              </c:numCache>
            </c:numRef>
          </c:val>
          <c:extLst>
            <c:ext xmlns:c16="http://schemas.microsoft.com/office/drawing/2014/chart" uri="{C3380CC4-5D6E-409C-BE32-E72D297353CC}">
              <c16:uniqueId val="{00000002-C1CF-8947-BA80-01123FEEE19E}"/>
            </c:ext>
          </c:extLst>
        </c:ser>
        <c:ser>
          <c:idx val="3"/>
          <c:order val="3"/>
          <c:tx>
            <c:strRef>
              <c:f>Distribution_Mission_Domain!$B$8</c:f>
              <c:strCache>
                <c:ptCount val="1"/>
                <c:pt idx="0">
                  <c:v>US GOV</c:v>
                </c:pt>
              </c:strCache>
            </c:strRef>
          </c:tx>
          <c:invertIfNegative val="0"/>
          <c:cat>
            <c:multiLvlStrRef>
              <c:f>Distribution_Mission_Domain!$C$3:$L$4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Files (Millions)</c:v>
                  </c:pt>
                </c:lvl>
              </c:multiLvlStrCache>
            </c:multiLvlStrRef>
          </c:cat>
          <c:val>
            <c:numRef>
              <c:f>Distribution_Mission_Domain!$C$8:$L$8</c:f>
              <c:numCache>
                <c:formatCode>_(* #,##0.00_);_(* \(#,##0.00\);_(* "-"??_);_(@_)</c:formatCode>
                <c:ptCount val="10"/>
                <c:pt idx="0">
                  <c:v>57.713631999999997</c:v>
                </c:pt>
                <c:pt idx="1">
                  <c:v>2.885E-3</c:v>
                </c:pt>
                <c:pt idx="2">
                  <c:v>3.3482980000000002</c:v>
                </c:pt>
                <c:pt idx="3">
                  <c:v>27.248367999999999</c:v>
                </c:pt>
                <c:pt idx="4">
                  <c:v>375.272693</c:v>
                </c:pt>
                <c:pt idx="5">
                  <c:v>97.819773999999995</c:v>
                </c:pt>
                <c:pt idx="6">
                  <c:v>109.91694099999999</c:v>
                </c:pt>
                <c:pt idx="7">
                  <c:v>0.16053100000000001</c:v>
                </c:pt>
                <c:pt idx="8">
                  <c:v>0.67932899999999996</c:v>
                </c:pt>
                <c:pt idx="9">
                  <c:v>1.049752</c:v>
                </c:pt>
              </c:numCache>
            </c:numRef>
          </c:val>
          <c:extLst>
            <c:ext xmlns:c16="http://schemas.microsoft.com/office/drawing/2014/chart" uri="{C3380CC4-5D6E-409C-BE32-E72D297353CC}">
              <c16:uniqueId val="{00000003-C1CF-8947-BA80-01123FEEE19E}"/>
            </c:ext>
          </c:extLst>
        </c:ser>
        <c:ser>
          <c:idx val="4"/>
          <c:order val="4"/>
          <c:tx>
            <c:strRef>
              <c:f>Distribution_Mission_Domain!$B$9</c:f>
              <c:strCache>
                <c:ptCount val="1"/>
                <c:pt idx="0">
                  <c:v>US ORG</c:v>
                </c:pt>
              </c:strCache>
            </c:strRef>
          </c:tx>
          <c:invertIfNegative val="0"/>
          <c:cat>
            <c:multiLvlStrRef>
              <c:f>Distribution_Mission_Domain!$C$3:$L$4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Files (Millions)</c:v>
                  </c:pt>
                </c:lvl>
              </c:multiLvlStrCache>
            </c:multiLvlStrRef>
          </c:cat>
          <c:val>
            <c:numRef>
              <c:f>Distribution_Mission_Domain!$C$9:$L$9</c:f>
              <c:numCache>
                <c:formatCode>_(* #,##0.00_);_(* \(#,##0.00\);_(* "-"??_);_(@_)</c:formatCode>
                <c:ptCount val="10"/>
                <c:pt idx="0">
                  <c:v>4.8218860000000001</c:v>
                </c:pt>
                <c:pt idx="1">
                  <c:v>0</c:v>
                </c:pt>
                <c:pt idx="2">
                  <c:v>0.26344200000000001</c:v>
                </c:pt>
                <c:pt idx="3">
                  <c:v>6.7827330000000003</c:v>
                </c:pt>
                <c:pt idx="4">
                  <c:v>4.15822</c:v>
                </c:pt>
                <c:pt idx="5">
                  <c:v>1.3333699999999999</c:v>
                </c:pt>
                <c:pt idx="6">
                  <c:v>28.901444000000001</c:v>
                </c:pt>
                <c:pt idx="7">
                  <c:v>4.7609999999999996E-3</c:v>
                </c:pt>
                <c:pt idx="8">
                  <c:v>6.1301000000000001E-2</c:v>
                </c:pt>
                <c:pt idx="9">
                  <c:v>9.195E-3</c:v>
                </c:pt>
              </c:numCache>
            </c:numRef>
          </c:val>
          <c:extLst>
            <c:ext xmlns:c16="http://schemas.microsoft.com/office/drawing/2014/chart" uri="{C3380CC4-5D6E-409C-BE32-E72D297353CC}">
              <c16:uniqueId val="{00000004-C1CF-8947-BA80-01123FEEE19E}"/>
            </c:ext>
          </c:extLst>
        </c:ser>
        <c:ser>
          <c:idx val="5"/>
          <c:order val="5"/>
          <c:tx>
            <c:strRef>
              <c:f>Distribution_Mission_Domain!$B$10</c:f>
              <c:strCache>
                <c:ptCount val="1"/>
                <c:pt idx="0">
                  <c:v>US Other</c:v>
                </c:pt>
              </c:strCache>
            </c:strRef>
          </c:tx>
          <c:invertIfNegative val="0"/>
          <c:cat>
            <c:multiLvlStrRef>
              <c:f>Distribution_Mission_Domain!$C$3:$L$4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Files (Millions)</c:v>
                  </c:pt>
                </c:lvl>
              </c:multiLvlStrCache>
            </c:multiLvlStrRef>
          </c:cat>
          <c:val>
            <c:numRef>
              <c:f>Distribution_Mission_Domain!$C$10:$L$10</c:f>
              <c:numCache>
                <c:formatCode>_(* #,##0.00_);_(* \(#,##0.00\);_(* "-"??_);_(@_)</c:formatCode>
                <c:ptCount val="10"/>
                <c:pt idx="0">
                  <c:v>46.068503999999997</c:v>
                </c:pt>
                <c:pt idx="1">
                  <c:v>0</c:v>
                </c:pt>
                <c:pt idx="2">
                  <c:v>6.6823999999999995E-2</c:v>
                </c:pt>
                <c:pt idx="3">
                  <c:v>3.152968</c:v>
                </c:pt>
                <c:pt idx="4">
                  <c:v>31.388283999999999</c:v>
                </c:pt>
                <c:pt idx="5">
                  <c:v>2.6318890000000001</c:v>
                </c:pt>
                <c:pt idx="6">
                  <c:v>1.776748</c:v>
                </c:pt>
                <c:pt idx="7">
                  <c:v>2.9649999999999999E-2</c:v>
                </c:pt>
                <c:pt idx="8">
                  <c:v>0.49457099999999998</c:v>
                </c:pt>
                <c:pt idx="9">
                  <c:v>5.0439999999999999E-3</c:v>
                </c:pt>
              </c:numCache>
            </c:numRef>
          </c:val>
          <c:extLst>
            <c:ext xmlns:c16="http://schemas.microsoft.com/office/drawing/2014/chart" uri="{C3380CC4-5D6E-409C-BE32-E72D297353CC}">
              <c16:uniqueId val="{00000005-C1CF-8947-BA80-01123FEEE19E}"/>
            </c:ext>
          </c:extLst>
        </c:ser>
        <c:ser>
          <c:idx val="6"/>
          <c:order val="6"/>
          <c:tx>
            <c:strRef>
              <c:f>Distribution_Mission_Domain!$B$11</c:f>
              <c:strCache>
                <c:ptCount val="1"/>
                <c:pt idx="0">
                  <c:v>Unknown</c:v>
                </c:pt>
              </c:strCache>
            </c:strRef>
          </c:tx>
          <c:invertIfNegative val="0"/>
          <c:cat>
            <c:multiLvlStrRef>
              <c:f>Distribution_Mission_Domain!$C$3:$L$4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Files (Millions)</c:v>
                  </c:pt>
                </c:lvl>
              </c:multiLvlStrCache>
            </c:multiLvlStrRef>
          </c:cat>
          <c:val>
            <c:numRef>
              <c:f>Distribution_Mission_Domain!$C$11:$L$11</c:f>
              <c:numCache>
                <c:formatCode>_(* #,##0.00_);_(* \(#,##0.00\);_(* "-"??_);_(@_)</c:formatCode>
                <c:ptCount val="10"/>
                <c:pt idx="0">
                  <c:v>0.104757</c:v>
                </c:pt>
                <c:pt idx="1">
                  <c:v>0</c:v>
                </c:pt>
                <c:pt idx="2">
                  <c:v>3.8999999999999999E-5</c:v>
                </c:pt>
                <c:pt idx="3">
                  <c:v>1.5E-5</c:v>
                </c:pt>
                <c:pt idx="4">
                  <c:v>8.6630000000000006E-3</c:v>
                </c:pt>
                <c:pt idx="5">
                  <c:v>0.587476</c:v>
                </c:pt>
                <c:pt idx="6">
                  <c:v>2.0999999999999999E-3</c:v>
                </c:pt>
                <c:pt idx="7">
                  <c:v>3.0000000000000001E-6</c:v>
                </c:pt>
                <c:pt idx="8">
                  <c:v>0</c:v>
                </c:pt>
                <c:pt idx="9">
                  <c:v>0</c:v>
                </c:pt>
              </c:numCache>
            </c:numRef>
          </c:val>
          <c:extLst>
            <c:ext xmlns:c16="http://schemas.microsoft.com/office/drawing/2014/chart" uri="{C3380CC4-5D6E-409C-BE32-E72D297353CC}">
              <c16:uniqueId val="{00000006-C1CF-8947-BA80-01123FEEE19E}"/>
            </c:ext>
          </c:extLst>
        </c:ser>
        <c:dLbls>
          <c:showLegendKey val="0"/>
          <c:showVal val="0"/>
          <c:showCatName val="0"/>
          <c:showSerName val="0"/>
          <c:showPercent val="0"/>
          <c:showBubbleSize val="0"/>
        </c:dLbls>
        <c:gapWidth val="150"/>
        <c:overlap val="100"/>
        <c:axId val="-448754048"/>
        <c:axId val="-448746432"/>
      </c:barChart>
      <c:catAx>
        <c:axId val="-448754048"/>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baseline="0"/>
                  <a:t>Mission</a:t>
                </a:r>
              </a:p>
            </c:rich>
          </c:tx>
          <c:layout>
            <c:manualLayout>
              <c:xMode val="edge"/>
              <c:yMode val="edge"/>
              <c:x val="0.46394655510276206"/>
              <c:y val="0.9356533795249367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48746432"/>
        <c:crosses val="autoZero"/>
        <c:auto val="1"/>
        <c:lblAlgn val="ctr"/>
        <c:lblOffset val="100"/>
        <c:tickLblSkip val="1"/>
        <c:tickMarkSkip val="1"/>
        <c:noMultiLvlLbl val="0"/>
      </c:catAx>
      <c:valAx>
        <c:axId val="-448746432"/>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Files Distributed (Millions)</a:t>
                </a:r>
              </a:p>
            </c:rich>
          </c:tx>
          <c:layout>
            <c:manualLayout>
              <c:xMode val="edge"/>
              <c:yMode val="edge"/>
              <c:x val="1.6694395439397915E-2"/>
              <c:y val="0.20149957227702389"/>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48754048"/>
        <c:crosses val="autoZero"/>
        <c:crossBetween val="between"/>
      </c:valAx>
      <c:spPr>
        <a:solidFill>
          <a:srgbClr val="C0C0C0"/>
        </a:solidFill>
        <a:ln w="12700">
          <a:solidFill>
            <a:srgbClr val="808080"/>
          </a:solidFill>
          <a:prstDash val="solid"/>
        </a:ln>
      </c:spPr>
    </c:plotArea>
    <c:legend>
      <c:legendPos val="t"/>
      <c:layout>
        <c:manualLayout>
          <c:xMode val="edge"/>
          <c:yMode val="edge"/>
          <c:x val="0.14552105082834579"/>
          <c:y val="8.3890759307267235E-2"/>
          <c:w val="0.71862240480753636"/>
          <c:h val="4.6584602275406117E-2"/>
        </c:manualLayout>
      </c:layout>
      <c:overlay val="0"/>
      <c:spPr>
        <a:ln>
          <a:solidFill>
            <a:srgbClr val="808080"/>
          </a:solidFill>
        </a:ln>
      </c:sp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Number</a:t>
            </a:r>
            <a:r>
              <a:rPr lang="en-US" baseline="0"/>
              <a:t> </a:t>
            </a:r>
            <a:r>
              <a:rPr lang="en-US"/>
              <a:t>of Users Receiving Data by Domain</a:t>
            </a:r>
          </a:p>
        </c:rich>
      </c:tx>
      <c:layout>
        <c:manualLayout>
          <c:xMode val="edge"/>
          <c:yMode val="edge"/>
          <c:x val="0.37941674240668533"/>
          <c:y val="2.1480669931912437E-2"/>
        </c:manualLayout>
      </c:layout>
      <c:overlay val="0"/>
      <c:spPr>
        <a:noFill/>
        <a:ln w="25400">
          <a:noFill/>
        </a:ln>
      </c:spPr>
    </c:title>
    <c:autoTitleDeleted val="0"/>
    <c:plotArea>
      <c:layout>
        <c:manualLayout>
          <c:layoutTarget val="inner"/>
          <c:xMode val="edge"/>
          <c:yMode val="edge"/>
          <c:x val="0.1321200286161969"/>
          <c:y val="0.16719716607168006"/>
          <c:w val="0.80648476153750626"/>
          <c:h val="0.69082743853557649"/>
        </c:manualLayout>
      </c:layout>
      <c:barChart>
        <c:barDir val="col"/>
        <c:grouping val="stacked"/>
        <c:varyColors val="0"/>
        <c:ser>
          <c:idx val="0"/>
          <c:order val="0"/>
          <c:tx>
            <c:strRef>
              <c:f>Distribution_Mission_Domain!$B$5</c:f>
              <c:strCache>
                <c:ptCount val="1"/>
                <c:pt idx="0">
                  <c:v>Foreign</c:v>
                </c:pt>
              </c:strCache>
            </c:strRef>
          </c:tx>
          <c:invertIfNegative val="0"/>
          <c:cat>
            <c:multiLvlStrRef>
              <c:f>Distribution_Mission_Domain!$W$3:$AF$4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Users</c:v>
                  </c:pt>
                </c:lvl>
              </c:multiLvlStrCache>
            </c:multiLvlStrRef>
          </c:cat>
          <c:val>
            <c:numRef>
              <c:f>Distribution_Mission_Domain!$W$5:$AF$5</c:f>
              <c:numCache>
                <c:formatCode>_(* #,##0_);_(* \(#,##0\);_(* "-"??_);_(@_)</c:formatCode>
                <c:ptCount val="10"/>
                <c:pt idx="0">
                  <c:v>3075835</c:v>
                </c:pt>
                <c:pt idx="1">
                  <c:v>44</c:v>
                </c:pt>
                <c:pt idx="2">
                  <c:v>5829</c:v>
                </c:pt>
                <c:pt idx="3">
                  <c:v>24327</c:v>
                </c:pt>
                <c:pt idx="4">
                  <c:v>2326554</c:v>
                </c:pt>
                <c:pt idx="5">
                  <c:v>98039</c:v>
                </c:pt>
                <c:pt idx="6">
                  <c:v>5676</c:v>
                </c:pt>
                <c:pt idx="7">
                  <c:v>9710</c:v>
                </c:pt>
                <c:pt idx="8">
                  <c:v>1976</c:v>
                </c:pt>
                <c:pt idx="9">
                  <c:v>390</c:v>
                </c:pt>
              </c:numCache>
            </c:numRef>
          </c:val>
          <c:extLst>
            <c:ext xmlns:c16="http://schemas.microsoft.com/office/drawing/2014/chart" uri="{C3380CC4-5D6E-409C-BE32-E72D297353CC}">
              <c16:uniqueId val="{00000000-6CFF-3D4A-9F0A-6E15B8493EBE}"/>
            </c:ext>
          </c:extLst>
        </c:ser>
        <c:ser>
          <c:idx val="1"/>
          <c:order val="1"/>
          <c:tx>
            <c:strRef>
              <c:f>Distribution_Mission_Domain!$B$6</c:f>
              <c:strCache>
                <c:ptCount val="1"/>
                <c:pt idx="0">
                  <c:v>US COM</c:v>
                </c:pt>
              </c:strCache>
            </c:strRef>
          </c:tx>
          <c:invertIfNegative val="0"/>
          <c:cat>
            <c:multiLvlStrRef>
              <c:f>Distribution_Mission_Domain!$W$3:$AF$4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Users</c:v>
                  </c:pt>
                </c:lvl>
              </c:multiLvlStrCache>
            </c:multiLvlStrRef>
          </c:cat>
          <c:val>
            <c:numRef>
              <c:f>Distribution_Mission_Domain!$W$6:$AF$6</c:f>
              <c:numCache>
                <c:formatCode>_(* #,##0_);_(* \(#,##0\);_(* "-"??_);_(@_)</c:formatCode>
                <c:ptCount val="10"/>
                <c:pt idx="0">
                  <c:v>34563</c:v>
                </c:pt>
                <c:pt idx="1">
                  <c:v>270</c:v>
                </c:pt>
                <c:pt idx="2">
                  <c:v>84</c:v>
                </c:pt>
                <c:pt idx="3">
                  <c:v>334</c:v>
                </c:pt>
                <c:pt idx="4">
                  <c:v>2688</c:v>
                </c:pt>
                <c:pt idx="5">
                  <c:v>748</c:v>
                </c:pt>
                <c:pt idx="6">
                  <c:v>304</c:v>
                </c:pt>
                <c:pt idx="7">
                  <c:v>338</c:v>
                </c:pt>
                <c:pt idx="8">
                  <c:v>69</c:v>
                </c:pt>
                <c:pt idx="9">
                  <c:v>545</c:v>
                </c:pt>
              </c:numCache>
            </c:numRef>
          </c:val>
          <c:extLst>
            <c:ext xmlns:c16="http://schemas.microsoft.com/office/drawing/2014/chart" uri="{C3380CC4-5D6E-409C-BE32-E72D297353CC}">
              <c16:uniqueId val="{00000001-6CFF-3D4A-9F0A-6E15B8493EBE}"/>
            </c:ext>
          </c:extLst>
        </c:ser>
        <c:ser>
          <c:idx val="2"/>
          <c:order val="2"/>
          <c:tx>
            <c:strRef>
              <c:f>Distribution_Mission_Domain!$B$7</c:f>
              <c:strCache>
                <c:ptCount val="1"/>
                <c:pt idx="0">
                  <c:v>US EDU</c:v>
                </c:pt>
              </c:strCache>
            </c:strRef>
          </c:tx>
          <c:invertIfNegative val="0"/>
          <c:cat>
            <c:multiLvlStrRef>
              <c:f>Distribution_Mission_Domain!$W$3:$AF$4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Users</c:v>
                  </c:pt>
                </c:lvl>
              </c:multiLvlStrCache>
            </c:multiLvlStrRef>
          </c:cat>
          <c:val>
            <c:numRef>
              <c:f>Distribution_Mission_Domain!$W$7:$AF$7</c:f>
              <c:numCache>
                <c:formatCode>_(* #,##0_);_(* \(#,##0\);_(* "-"??_);_(@_)</c:formatCode>
                <c:ptCount val="10"/>
                <c:pt idx="0">
                  <c:v>5160</c:v>
                </c:pt>
                <c:pt idx="1">
                  <c:v>20</c:v>
                </c:pt>
                <c:pt idx="2">
                  <c:v>430</c:v>
                </c:pt>
                <c:pt idx="3">
                  <c:v>1822</c:v>
                </c:pt>
                <c:pt idx="4">
                  <c:v>5089</c:v>
                </c:pt>
                <c:pt idx="5">
                  <c:v>2588</c:v>
                </c:pt>
                <c:pt idx="6">
                  <c:v>849</c:v>
                </c:pt>
                <c:pt idx="7">
                  <c:v>172</c:v>
                </c:pt>
                <c:pt idx="8">
                  <c:v>317</c:v>
                </c:pt>
                <c:pt idx="9">
                  <c:v>57</c:v>
                </c:pt>
              </c:numCache>
            </c:numRef>
          </c:val>
          <c:extLst>
            <c:ext xmlns:c16="http://schemas.microsoft.com/office/drawing/2014/chart" uri="{C3380CC4-5D6E-409C-BE32-E72D297353CC}">
              <c16:uniqueId val="{00000002-6CFF-3D4A-9F0A-6E15B8493EBE}"/>
            </c:ext>
          </c:extLst>
        </c:ser>
        <c:ser>
          <c:idx val="3"/>
          <c:order val="3"/>
          <c:tx>
            <c:strRef>
              <c:f>Distribution_Mission_Domain!$B$8</c:f>
              <c:strCache>
                <c:ptCount val="1"/>
                <c:pt idx="0">
                  <c:v>US GOV</c:v>
                </c:pt>
              </c:strCache>
            </c:strRef>
          </c:tx>
          <c:invertIfNegative val="0"/>
          <c:cat>
            <c:multiLvlStrRef>
              <c:f>Distribution_Mission_Domain!$W$3:$AF$4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Users</c:v>
                  </c:pt>
                </c:lvl>
              </c:multiLvlStrCache>
            </c:multiLvlStrRef>
          </c:cat>
          <c:val>
            <c:numRef>
              <c:f>Distribution_Mission_Domain!$W$8:$AF$8</c:f>
              <c:numCache>
                <c:formatCode>_(* #,##0_);_(* \(#,##0\);_(* "-"??_);_(@_)</c:formatCode>
                <c:ptCount val="10"/>
                <c:pt idx="0">
                  <c:v>1182</c:v>
                </c:pt>
                <c:pt idx="1">
                  <c:v>14</c:v>
                </c:pt>
                <c:pt idx="2">
                  <c:v>174</c:v>
                </c:pt>
                <c:pt idx="3">
                  <c:v>504</c:v>
                </c:pt>
                <c:pt idx="4">
                  <c:v>965</c:v>
                </c:pt>
                <c:pt idx="5">
                  <c:v>422</c:v>
                </c:pt>
                <c:pt idx="6">
                  <c:v>231</c:v>
                </c:pt>
                <c:pt idx="7">
                  <c:v>61</c:v>
                </c:pt>
                <c:pt idx="8">
                  <c:v>113</c:v>
                </c:pt>
                <c:pt idx="9">
                  <c:v>71</c:v>
                </c:pt>
              </c:numCache>
            </c:numRef>
          </c:val>
          <c:extLst>
            <c:ext xmlns:c16="http://schemas.microsoft.com/office/drawing/2014/chart" uri="{C3380CC4-5D6E-409C-BE32-E72D297353CC}">
              <c16:uniqueId val="{00000003-6CFF-3D4A-9F0A-6E15B8493EBE}"/>
            </c:ext>
          </c:extLst>
        </c:ser>
        <c:ser>
          <c:idx val="4"/>
          <c:order val="4"/>
          <c:tx>
            <c:strRef>
              <c:f>Distribution_Mission_Domain!$B$9</c:f>
              <c:strCache>
                <c:ptCount val="1"/>
                <c:pt idx="0">
                  <c:v>US ORG</c:v>
                </c:pt>
              </c:strCache>
            </c:strRef>
          </c:tx>
          <c:invertIfNegative val="0"/>
          <c:cat>
            <c:multiLvlStrRef>
              <c:f>Distribution_Mission_Domain!$W$3:$AF$4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Users</c:v>
                  </c:pt>
                </c:lvl>
              </c:multiLvlStrCache>
            </c:multiLvlStrRef>
          </c:cat>
          <c:val>
            <c:numRef>
              <c:f>Distribution_Mission_Domain!$W$9:$AF$9</c:f>
              <c:numCache>
                <c:formatCode>_(* #,##0_);_(* \(#,##0\);_(* "-"??_);_(@_)</c:formatCode>
                <c:ptCount val="10"/>
                <c:pt idx="0">
                  <c:v>479</c:v>
                </c:pt>
                <c:pt idx="1">
                  <c:v>2</c:v>
                </c:pt>
                <c:pt idx="2">
                  <c:v>38</c:v>
                </c:pt>
                <c:pt idx="3">
                  <c:v>142</c:v>
                </c:pt>
                <c:pt idx="4">
                  <c:v>482</c:v>
                </c:pt>
                <c:pt idx="5">
                  <c:v>292</c:v>
                </c:pt>
                <c:pt idx="6">
                  <c:v>109</c:v>
                </c:pt>
                <c:pt idx="7">
                  <c:v>17</c:v>
                </c:pt>
                <c:pt idx="8">
                  <c:v>29</c:v>
                </c:pt>
                <c:pt idx="9">
                  <c:v>15</c:v>
                </c:pt>
              </c:numCache>
            </c:numRef>
          </c:val>
          <c:extLst>
            <c:ext xmlns:c16="http://schemas.microsoft.com/office/drawing/2014/chart" uri="{C3380CC4-5D6E-409C-BE32-E72D297353CC}">
              <c16:uniqueId val="{00000004-6CFF-3D4A-9F0A-6E15B8493EBE}"/>
            </c:ext>
          </c:extLst>
        </c:ser>
        <c:ser>
          <c:idx val="5"/>
          <c:order val="5"/>
          <c:tx>
            <c:strRef>
              <c:f>Distribution_Mission_Domain!$B$10</c:f>
              <c:strCache>
                <c:ptCount val="1"/>
                <c:pt idx="0">
                  <c:v>US Other</c:v>
                </c:pt>
              </c:strCache>
            </c:strRef>
          </c:tx>
          <c:invertIfNegative val="0"/>
          <c:cat>
            <c:multiLvlStrRef>
              <c:f>Distribution_Mission_Domain!$W$3:$AF$4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Users</c:v>
                  </c:pt>
                </c:lvl>
              </c:multiLvlStrCache>
            </c:multiLvlStrRef>
          </c:cat>
          <c:val>
            <c:numRef>
              <c:f>Distribution_Mission_Domain!$W$10:$AF$10</c:f>
              <c:numCache>
                <c:formatCode>_(* #,##0_);_(* \(#,##0\);_(* "-"??_);_(@_)</c:formatCode>
                <c:ptCount val="10"/>
                <c:pt idx="0">
                  <c:v>468177</c:v>
                </c:pt>
                <c:pt idx="1">
                  <c:v>1417</c:v>
                </c:pt>
                <c:pt idx="2">
                  <c:v>502</c:v>
                </c:pt>
                <c:pt idx="3">
                  <c:v>825</c:v>
                </c:pt>
                <c:pt idx="4">
                  <c:v>288439</c:v>
                </c:pt>
                <c:pt idx="5">
                  <c:v>6451</c:v>
                </c:pt>
                <c:pt idx="6">
                  <c:v>1405</c:v>
                </c:pt>
                <c:pt idx="7">
                  <c:v>18368</c:v>
                </c:pt>
                <c:pt idx="8">
                  <c:v>105</c:v>
                </c:pt>
                <c:pt idx="9">
                  <c:v>3286</c:v>
                </c:pt>
              </c:numCache>
            </c:numRef>
          </c:val>
          <c:extLst>
            <c:ext xmlns:c16="http://schemas.microsoft.com/office/drawing/2014/chart" uri="{C3380CC4-5D6E-409C-BE32-E72D297353CC}">
              <c16:uniqueId val="{00000005-6CFF-3D4A-9F0A-6E15B8493EBE}"/>
            </c:ext>
          </c:extLst>
        </c:ser>
        <c:ser>
          <c:idx val="6"/>
          <c:order val="6"/>
          <c:tx>
            <c:strRef>
              <c:f>Distribution_Mission_Domain!$B$11</c:f>
              <c:strCache>
                <c:ptCount val="1"/>
                <c:pt idx="0">
                  <c:v>Unknown</c:v>
                </c:pt>
              </c:strCache>
            </c:strRef>
          </c:tx>
          <c:invertIfNegative val="0"/>
          <c:cat>
            <c:multiLvlStrRef>
              <c:f>Distribution_Mission_Domain!$W$3:$AF$4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Users</c:v>
                  </c:pt>
                </c:lvl>
              </c:multiLvlStrCache>
            </c:multiLvlStrRef>
          </c:cat>
          <c:val>
            <c:numRef>
              <c:f>Distribution_Mission_Domain!$W$11:$AF$11</c:f>
              <c:numCache>
                <c:formatCode>_(* #,##0_);_(* \(#,##0\);_(* "-"??_);_(@_)</c:formatCode>
                <c:ptCount val="10"/>
                <c:pt idx="0">
                  <c:v>3346</c:v>
                </c:pt>
                <c:pt idx="1">
                  <c:v>0</c:v>
                </c:pt>
                <c:pt idx="2">
                  <c:v>5</c:v>
                </c:pt>
                <c:pt idx="3">
                  <c:v>6</c:v>
                </c:pt>
                <c:pt idx="4">
                  <c:v>2111</c:v>
                </c:pt>
                <c:pt idx="5">
                  <c:v>119</c:v>
                </c:pt>
                <c:pt idx="6">
                  <c:v>7</c:v>
                </c:pt>
                <c:pt idx="7">
                  <c:v>2</c:v>
                </c:pt>
                <c:pt idx="8">
                  <c:v>0</c:v>
                </c:pt>
                <c:pt idx="9">
                  <c:v>2</c:v>
                </c:pt>
              </c:numCache>
            </c:numRef>
          </c:val>
          <c:extLst>
            <c:ext xmlns:c16="http://schemas.microsoft.com/office/drawing/2014/chart" uri="{C3380CC4-5D6E-409C-BE32-E72D297353CC}">
              <c16:uniqueId val="{00000006-6CFF-3D4A-9F0A-6E15B8493EBE}"/>
            </c:ext>
          </c:extLst>
        </c:ser>
        <c:dLbls>
          <c:showLegendKey val="0"/>
          <c:showVal val="0"/>
          <c:showCatName val="0"/>
          <c:showSerName val="0"/>
          <c:showPercent val="0"/>
          <c:showBubbleSize val="0"/>
        </c:dLbls>
        <c:gapWidth val="150"/>
        <c:overlap val="100"/>
        <c:axId val="-448748608"/>
        <c:axId val="-448753504"/>
      </c:barChart>
      <c:catAx>
        <c:axId val="-448748608"/>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Mission</a:t>
                </a:r>
              </a:p>
            </c:rich>
          </c:tx>
          <c:layout>
            <c:manualLayout>
              <c:xMode val="edge"/>
              <c:yMode val="edge"/>
              <c:x val="0.50230747172876355"/>
              <c:y val="0.9402569705360114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48753504"/>
        <c:crosses val="autoZero"/>
        <c:auto val="1"/>
        <c:lblAlgn val="ctr"/>
        <c:lblOffset val="100"/>
        <c:tickLblSkip val="1"/>
        <c:tickMarkSkip val="1"/>
        <c:noMultiLvlLbl val="0"/>
      </c:catAx>
      <c:valAx>
        <c:axId val="-448753504"/>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Number of Users</a:t>
                </a:r>
              </a:p>
            </c:rich>
          </c:tx>
          <c:layout>
            <c:manualLayout>
              <c:xMode val="edge"/>
              <c:yMode val="edge"/>
              <c:x val="4.2651260588916131E-3"/>
              <c:y val="0.3630022409308237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48748608"/>
        <c:crosses val="autoZero"/>
        <c:crossBetween val="between"/>
      </c:valAx>
      <c:spPr>
        <a:solidFill>
          <a:srgbClr val="C0C0C0"/>
        </a:solidFill>
        <a:ln w="12700">
          <a:solidFill>
            <a:srgbClr val="808080"/>
          </a:solidFill>
          <a:prstDash val="solid"/>
        </a:ln>
      </c:spPr>
    </c:plotArea>
    <c:legend>
      <c:legendPos val="t"/>
      <c:layout>
        <c:manualLayout>
          <c:xMode val="edge"/>
          <c:yMode val="edge"/>
          <c:x val="0.18041419446074719"/>
          <c:y val="9.039893239999805E-2"/>
          <c:w val="0.60988597307484838"/>
          <c:h val="4.4137682406580434E-2"/>
        </c:manualLayout>
      </c:layout>
      <c:overlay val="0"/>
      <c:spPr>
        <a:ln>
          <a:solidFill>
            <a:srgbClr val="808080"/>
          </a:solidFill>
        </a:ln>
      </c:sp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Distribution Volume by Domain</a:t>
            </a:r>
          </a:p>
        </c:rich>
      </c:tx>
      <c:layout>
        <c:manualLayout>
          <c:xMode val="edge"/>
          <c:yMode val="edge"/>
          <c:x val="0.39038557045128131"/>
          <c:y val="2.9335898155038165E-2"/>
        </c:manualLayout>
      </c:layout>
      <c:overlay val="0"/>
      <c:spPr>
        <a:noFill/>
        <a:ln w="25400">
          <a:noFill/>
        </a:ln>
      </c:spPr>
    </c:title>
    <c:autoTitleDeleted val="0"/>
    <c:plotArea>
      <c:layout>
        <c:manualLayout>
          <c:layoutTarget val="inner"/>
          <c:xMode val="edge"/>
          <c:yMode val="edge"/>
          <c:x val="0.11573220404595831"/>
          <c:y val="0.15132651521756041"/>
          <c:w val="0.82460968710241833"/>
          <c:h val="0.72173466614699733"/>
        </c:manualLayout>
      </c:layout>
      <c:barChart>
        <c:barDir val="col"/>
        <c:grouping val="stacked"/>
        <c:varyColors val="0"/>
        <c:ser>
          <c:idx val="0"/>
          <c:order val="0"/>
          <c:tx>
            <c:strRef>
              <c:f>Distribution_Mission_Domain!$B$5</c:f>
              <c:strCache>
                <c:ptCount val="1"/>
                <c:pt idx="0">
                  <c:v>Foreign</c:v>
                </c:pt>
              </c:strCache>
            </c:strRef>
          </c:tx>
          <c:invertIfNegative val="0"/>
          <c:cat>
            <c:multiLvlStrRef>
              <c:f>Distribution_Mission_Domain!$M$3:$V$4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Distributed Volume (TB)</c:v>
                  </c:pt>
                </c:lvl>
              </c:multiLvlStrCache>
            </c:multiLvlStrRef>
          </c:cat>
          <c:val>
            <c:numRef>
              <c:f>Distribution_Mission_Domain!$M$5:$V$5</c:f>
              <c:numCache>
                <c:formatCode>_(* #,##0.00_);_(* \(#,##0.00\);_(* "-"??_);_(@_)</c:formatCode>
                <c:ptCount val="10"/>
                <c:pt idx="0">
                  <c:v>15261.929050747241</c:v>
                </c:pt>
                <c:pt idx="1">
                  <c:v>5.0565748466396956E-2</c:v>
                </c:pt>
                <c:pt idx="2">
                  <c:v>569.59685233787673</c:v>
                </c:pt>
                <c:pt idx="3">
                  <c:v>5033.581781961987</c:v>
                </c:pt>
                <c:pt idx="4">
                  <c:v>16086.987898218256</c:v>
                </c:pt>
                <c:pt idx="5">
                  <c:v>92190.314720455921</c:v>
                </c:pt>
                <c:pt idx="6">
                  <c:v>16427.781163237156</c:v>
                </c:pt>
                <c:pt idx="7">
                  <c:v>4472.2347023846287</c:v>
                </c:pt>
                <c:pt idx="8">
                  <c:v>3906.2249366990186</c:v>
                </c:pt>
                <c:pt idx="9">
                  <c:v>3463.2848356177251</c:v>
                </c:pt>
              </c:numCache>
            </c:numRef>
          </c:val>
          <c:extLst>
            <c:ext xmlns:c16="http://schemas.microsoft.com/office/drawing/2014/chart" uri="{C3380CC4-5D6E-409C-BE32-E72D297353CC}">
              <c16:uniqueId val="{00000000-D09A-4E48-A69F-43129F76EB69}"/>
            </c:ext>
          </c:extLst>
        </c:ser>
        <c:ser>
          <c:idx val="1"/>
          <c:order val="1"/>
          <c:tx>
            <c:strRef>
              <c:f>Distribution_Mission_Domain!$B$6</c:f>
              <c:strCache>
                <c:ptCount val="1"/>
                <c:pt idx="0">
                  <c:v>US COM</c:v>
                </c:pt>
              </c:strCache>
            </c:strRef>
          </c:tx>
          <c:invertIfNegative val="0"/>
          <c:cat>
            <c:multiLvlStrRef>
              <c:f>Distribution_Mission_Domain!$M$3:$V$4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Distributed Volume (TB)</c:v>
                  </c:pt>
                </c:lvl>
              </c:multiLvlStrCache>
            </c:multiLvlStrRef>
          </c:cat>
          <c:val>
            <c:numRef>
              <c:f>Distribution_Mission_Domain!$M$6:$V$6</c:f>
              <c:numCache>
                <c:formatCode>_(* #,##0.00_);_(* \(#,##0.00\);_(* "-"??_);_(@_)</c:formatCode>
                <c:ptCount val="10"/>
                <c:pt idx="0">
                  <c:v>691.82675573233166</c:v>
                </c:pt>
                <c:pt idx="1">
                  <c:v>8.7145381348818752E-4</c:v>
                </c:pt>
                <c:pt idx="2">
                  <c:v>2.7047825744539216</c:v>
                </c:pt>
                <c:pt idx="3">
                  <c:v>96.330408817973719</c:v>
                </c:pt>
                <c:pt idx="4">
                  <c:v>698.55454390050363</c:v>
                </c:pt>
                <c:pt idx="5">
                  <c:v>5832.8488213649262</c:v>
                </c:pt>
                <c:pt idx="6">
                  <c:v>2827.5736324982631</c:v>
                </c:pt>
                <c:pt idx="7">
                  <c:v>48.510831968485888</c:v>
                </c:pt>
                <c:pt idx="8">
                  <c:v>260.12211588211738</c:v>
                </c:pt>
                <c:pt idx="9">
                  <c:v>1.7065095711086493</c:v>
                </c:pt>
              </c:numCache>
            </c:numRef>
          </c:val>
          <c:extLst>
            <c:ext xmlns:c16="http://schemas.microsoft.com/office/drawing/2014/chart" uri="{C3380CC4-5D6E-409C-BE32-E72D297353CC}">
              <c16:uniqueId val="{00000001-D09A-4E48-A69F-43129F76EB69}"/>
            </c:ext>
          </c:extLst>
        </c:ser>
        <c:ser>
          <c:idx val="2"/>
          <c:order val="2"/>
          <c:tx>
            <c:strRef>
              <c:f>Distribution_Mission_Domain!$B$7</c:f>
              <c:strCache>
                <c:ptCount val="1"/>
                <c:pt idx="0">
                  <c:v>US EDU</c:v>
                </c:pt>
              </c:strCache>
            </c:strRef>
          </c:tx>
          <c:invertIfNegative val="0"/>
          <c:cat>
            <c:multiLvlStrRef>
              <c:f>Distribution_Mission_Domain!$M$3:$V$4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Distributed Volume (TB)</c:v>
                  </c:pt>
                </c:lvl>
              </c:multiLvlStrCache>
            </c:multiLvlStrRef>
          </c:cat>
          <c:val>
            <c:numRef>
              <c:f>Distribution_Mission_Domain!$M$7:$V$7</c:f>
              <c:numCache>
                <c:formatCode>_(* #,##0.00_);_(* \(#,##0.00\);_(* "-"??_);_(@_)</c:formatCode>
                <c:ptCount val="10"/>
                <c:pt idx="0">
                  <c:v>2434.6014606127283</c:v>
                </c:pt>
                <c:pt idx="1">
                  <c:v>1.0919053866018621E-3</c:v>
                </c:pt>
                <c:pt idx="2">
                  <c:v>71.747952295558193</c:v>
                </c:pt>
                <c:pt idx="3">
                  <c:v>1566.3946935961235</c:v>
                </c:pt>
                <c:pt idx="4">
                  <c:v>2084.9665321824591</c:v>
                </c:pt>
                <c:pt idx="5">
                  <c:v>6531.5732911767936</c:v>
                </c:pt>
                <c:pt idx="6">
                  <c:v>6649.1713156761662</c:v>
                </c:pt>
                <c:pt idx="7">
                  <c:v>115.78375294756542</c:v>
                </c:pt>
                <c:pt idx="8">
                  <c:v>648.75986037243138</c:v>
                </c:pt>
                <c:pt idx="9">
                  <c:v>9.1023679456229694</c:v>
                </c:pt>
              </c:numCache>
            </c:numRef>
          </c:val>
          <c:extLst>
            <c:ext xmlns:c16="http://schemas.microsoft.com/office/drawing/2014/chart" uri="{C3380CC4-5D6E-409C-BE32-E72D297353CC}">
              <c16:uniqueId val="{00000002-D09A-4E48-A69F-43129F76EB69}"/>
            </c:ext>
          </c:extLst>
        </c:ser>
        <c:ser>
          <c:idx val="3"/>
          <c:order val="3"/>
          <c:tx>
            <c:strRef>
              <c:f>Distribution_Mission_Domain!$B$8</c:f>
              <c:strCache>
                <c:ptCount val="1"/>
                <c:pt idx="0">
                  <c:v>US GOV</c:v>
                </c:pt>
              </c:strCache>
            </c:strRef>
          </c:tx>
          <c:invertIfNegative val="0"/>
          <c:cat>
            <c:multiLvlStrRef>
              <c:f>Distribution_Mission_Domain!$M$3:$V$4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Distributed Volume (TB)</c:v>
                  </c:pt>
                </c:lvl>
              </c:multiLvlStrCache>
            </c:multiLvlStrRef>
          </c:cat>
          <c:val>
            <c:numRef>
              <c:f>Distribution_Mission_Domain!$M$8:$V$8</c:f>
              <c:numCache>
                <c:formatCode>_(* #,##0.00_);_(* \(#,##0.00\);_(* "-"??_);_(@_)</c:formatCode>
                <c:ptCount val="10"/>
                <c:pt idx="0">
                  <c:v>892.80155879892664</c:v>
                </c:pt>
                <c:pt idx="1">
                  <c:v>4.3393638725319709E-3</c:v>
                </c:pt>
                <c:pt idx="2">
                  <c:v>22.155444133881154</c:v>
                </c:pt>
                <c:pt idx="3">
                  <c:v>404.02206691436402</c:v>
                </c:pt>
                <c:pt idx="4">
                  <c:v>3684.4302974983921</c:v>
                </c:pt>
                <c:pt idx="5">
                  <c:v>35487.917578053304</c:v>
                </c:pt>
                <c:pt idx="6">
                  <c:v>1731.1168986810178</c:v>
                </c:pt>
                <c:pt idx="7">
                  <c:v>53.955784982834132</c:v>
                </c:pt>
                <c:pt idx="8">
                  <c:v>231.02529704807873</c:v>
                </c:pt>
                <c:pt idx="9">
                  <c:v>112.98457189315189</c:v>
                </c:pt>
              </c:numCache>
            </c:numRef>
          </c:val>
          <c:extLst>
            <c:ext xmlns:c16="http://schemas.microsoft.com/office/drawing/2014/chart" uri="{C3380CC4-5D6E-409C-BE32-E72D297353CC}">
              <c16:uniqueId val="{00000003-D09A-4E48-A69F-43129F76EB69}"/>
            </c:ext>
          </c:extLst>
        </c:ser>
        <c:ser>
          <c:idx val="4"/>
          <c:order val="4"/>
          <c:tx>
            <c:strRef>
              <c:f>Distribution_Mission_Domain!$B$9</c:f>
              <c:strCache>
                <c:ptCount val="1"/>
                <c:pt idx="0">
                  <c:v>US ORG</c:v>
                </c:pt>
              </c:strCache>
            </c:strRef>
          </c:tx>
          <c:invertIfNegative val="0"/>
          <c:cat>
            <c:multiLvlStrRef>
              <c:f>Distribution_Mission_Domain!$M$3:$V$4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Distributed Volume (TB)</c:v>
                  </c:pt>
                </c:lvl>
              </c:multiLvlStrCache>
            </c:multiLvlStrRef>
          </c:cat>
          <c:val>
            <c:numRef>
              <c:f>Distribution_Mission_Domain!$M$9:$V$9</c:f>
              <c:numCache>
                <c:formatCode>_(* #,##0.00_);_(* \(#,##0.00\);_(* "-"??_);_(@_)</c:formatCode>
                <c:ptCount val="10"/>
                <c:pt idx="0">
                  <c:v>52.567784403769011</c:v>
                </c:pt>
                <c:pt idx="1">
                  <c:v>1.3563030734076122E-6</c:v>
                </c:pt>
                <c:pt idx="2">
                  <c:v>14.581867179084815</c:v>
                </c:pt>
                <c:pt idx="3">
                  <c:v>43.968762821917977</c:v>
                </c:pt>
                <c:pt idx="4">
                  <c:v>43.475521413741134</c:v>
                </c:pt>
                <c:pt idx="5">
                  <c:v>372.42004791569997</c:v>
                </c:pt>
                <c:pt idx="6">
                  <c:v>148.14344898231755</c:v>
                </c:pt>
                <c:pt idx="7">
                  <c:v>1.0412207173703782</c:v>
                </c:pt>
                <c:pt idx="8">
                  <c:v>26.458569520404971</c:v>
                </c:pt>
                <c:pt idx="9">
                  <c:v>3.4533401301468882</c:v>
                </c:pt>
              </c:numCache>
            </c:numRef>
          </c:val>
          <c:extLst>
            <c:ext xmlns:c16="http://schemas.microsoft.com/office/drawing/2014/chart" uri="{C3380CC4-5D6E-409C-BE32-E72D297353CC}">
              <c16:uniqueId val="{00000004-D09A-4E48-A69F-43129F76EB69}"/>
            </c:ext>
          </c:extLst>
        </c:ser>
        <c:ser>
          <c:idx val="5"/>
          <c:order val="5"/>
          <c:tx>
            <c:strRef>
              <c:f>Distribution_Mission_Domain!$B$10</c:f>
              <c:strCache>
                <c:ptCount val="1"/>
                <c:pt idx="0">
                  <c:v>US Other</c:v>
                </c:pt>
              </c:strCache>
            </c:strRef>
          </c:tx>
          <c:invertIfNegative val="0"/>
          <c:cat>
            <c:multiLvlStrRef>
              <c:f>Distribution_Mission_Domain!$M$3:$V$4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Distributed Volume (TB)</c:v>
                  </c:pt>
                </c:lvl>
              </c:multiLvlStrCache>
            </c:multiLvlStrRef>
          </c:cat>
          <c:val>
            <c:numRef>
              <c:f>Distribution_Mission_Domain!$M$10:$V$10</c:f>
              <c:numCache>
                <c:formatCode>_(* #,##0.00_);_(* \(#,##0.00\);_(* "-"??_);_(@_)</c:formatCode>
                <c:ptCount val="10"/>
                <c:pt idx="0">
                  <c:v>122.9953167354758</c:v>
                </c:pt>
                <c:pt idx="1">
                  <c:v>4.967130735167298E-6</c:v>
                </c:pt>
                <c:pt idx="2">
                  <c:v>0.3380374455246053</c:v>
                </c:pt>
                <c:pt idx="3">
                  <c:v>22.829288349813293</c:v>
                </c:pt>
                <c:pt idx="4">
                  <c:v>130.45402726292633</c:v>
                </c:pt>
                <c:pt idx="5">
                  <c:v>94.778557190370478</c:v>
                </c:pt>
                <c:pt idx="6">
                  <c:v>20.179605823255685</c:v>
                </c:pt>
                <c:pt idx="7">
                  <c:v>0.26893690213182631</c:v>
                </c:pt>
                <c:pt idx="8">
                  <c:v>131.71953972180896</c:v>
                </c:pt>
                <c:pt idx="9">
                  <c:v>4.8661517887012375E-2</c:v>
                </c:pt>
              </c:numCache>
            </c:numRef>
          </c:val>
          <c:extLst>
            <c:ext xmlns:c16="http://schemas.microsoft.com/office/drawing/2014/chart" uri="{C3380CC4-5D6E-409C-BE32-E72D297353CC}">
              <c16:uniqueId val="{00000005-D09A-4E48-A69F-43129F76EB69}"/>
            </c:ext>
          </c:extLst>
        </c:ser>
        <c:ser>
          <c:idx val="6"/>
          <c:order val="6"/>
          <c:tx>
            <c:strRef>
              <c:f>Distribution_Mission_Domain!$B$11</c:f>
              <c:strCache>
                <c:ptCount val="1"/>
                <c:pt idx="0">
                  <c:v>Unknown</c:v>
                </c:pt>
              </c:strCache>
            </c:strRef>
          </c:tx>
          <c:invertIfNegative val="0"/>
          <c:cat>
            <c:multiLvlStrRef>
              <c:f>Distribution_Mission_Domain!$M$3:$V$4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Distributed Volume (TB)</c:v>
                  </c:pt>
                </c:lvl>
              </c:multiLvlStrCache>
            </c:multiLvlStrRef>
          </c:cat>
          <c:val>
            <c:numRef>
              <c:f>Distribution_Mission_Domain!$M$11:$V$11</c:f>
              <c:numCache>
                <c:formatCode>_(* #,##0.00_);_(* \(#,##0.00\);_(* "-"??_);_(@_)</c:formatCode>
                <c:ptCount val="10"/>
                <c:pt idx="0">
                  <c:v>3.5214383019592663E-2</c:v>
                </c:pt>
                <c:pt idx="1">
                  <c:v>0</c:v>
                </c:pt>
                <c:pt idx="2">
                  <c:v>1.4420274965232228E-6</c:v>
                </c:pt>
                <c:pt idx="3">
                  <c:v>3.8527014112332815E-7</c:v>
                </c:pt>
                <c:pt idx="4">
                  <c:v>2.1827790642419114E-3</c:v>
                </c:pt>
                <c:pt idx="5">
                  <c:v>3.9137901096346388</c:v>
                </c:pt>
                <c:pt idx="6">
                  <c:v>3.2550561677453418E-2</c:v>
                </c:pt>
                <c:pt idx="7">
                  <c:v>8.2922269939444919E-8</c:v>
                </c:pt>
                <c:pt idx="8">
                  <c:v>0</c:v>
                </c:pt>
                <c:pt idx="9">
                  <c:v>3.4000004234258006E-7</c:v>
                </c:pt>
              </c:numCache>
            </c:numRef>
          </c:val>
          <c:extLst>
            <c:ext xmlns:c16="http://schemas.microsoft.com/office/drawing/2014/chart" uri="{C3380CC4-5D6E-409C-BE32-E72D297353CC}">
              <c16:uniqueId val="{00000006-D09A-4E48-A69F-43129F76EB69}"/>
            </c:ext>
          </c:extLst>
        </c:ser>
        <c:dLbls>
          <c:showLegendKey val="0"/>
          <c:showVal val="0"/>
          <c:showCatName val="0"/>
          <c:showSerName val="0"/>
          <c:showPercent val="0"/>
          <c:showBubbleSize val="0"/>
        </c:dLbls>
        <c:gapWidth val="150"/>
        <c:overlap val="100"/>
        <c:axId val="-448757856"/>
        <c:axId val="-448744800"/>
      </c:barChart>
      <c:catAx>
        <c:axId val="-448757856"/>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baseline="0"/>
                  <a:t>Mission</a:t>
                </a:r>
              </a:p>
            </c:rich>
          </c:tx>
          <c:layout>
            <c:manualLayout>
              <c:xMode val="edge"/>
              <c:yMode val="edge"/>
              <c:x val="0.50245578136938929"/>
              <c:y val="0.952052717970385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48744800"/>
        <c:crosses val="autoZero"/>
        <c:auto val="1"/>
        <c:lblAlgn val="ctr"/>
        <c:lblOffset val="100"/>
        <c:tickLblSkip val="1"/>
        <c:tickMarkSkip val="1"/>
        <c:noMultiLvlLbl val="0"/>
      </c:catAx>
      <c:valAx>
        <c:axId val="-448744800"/>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sz="1000" b="1" i="0" u="none" strike="noStrike" baseline="0">
                    <a:effectLst/>
                  </a:rPr>
                  <a:t>Volume Distributed (TB</a:t>
                </a:r>
                <a:r>
                  <a:rPr lang="en-US"/>
                  <a:t>)</a:t>
                </a:r>
              </a:p>
            </c:rich>
          </c:tx>
          <c:layout>
            <c:manualLayout>
              <c:xMode val="edge"/>
              <c:yMode val="edge"/>
              <c:x val="1.0184390347921535E-2"/>
              <c:y val="0.2727161339814230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48757856"/>
        <c:crosses val="autoZero"/>
        <c:crossBetween val="between"/>
      </c:valAx>
      <c:spPr>
        <a:solidFill>
          <a:srgbClr val="C0C0C0"/>
        </a:solidFill>
        <a:ln w="12700">
          <a:solidFill>
            <a:srgbClr val="808080"/>
          </a:solidFill>
          <a:prstDash val="solid"/>
        </a:ln>
      </c:spPr>
    </c:plotArea>
    <c:legend>
      <c:legendPos val="t"/>
      <c:layout>
        <c:manualLayout>
          <c:xMode val="edge"/>
          <c:yMode val="edge"/>
          <c:x val="0.18165889083577871"/>
          <c:y val="8.301871632117297E-2"/>
          <c:w val="0.60784354899111848"/>
          <c:h val="4.4876386629051371E-2"/>
        </c:manualLayout>
      </c:layout>
      <c:overlay val="0"/>
      <c:spPr>
        <a:ln>
          <a:solidFill>
            <a:srgbClr val="000000"/>
          </a:solidFill>
        </a:ln>
      </c:sp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Number</a:t>
            </a:r>
            <a:r>
              <a:rPr lang="en-US" baseline="0"/>
              <a:t> </a:t>
            </a:r>
            <a:r>
              <a:rPr lang="en-US"/>
              <a:t>of Users Receiving Data by Product</a:t>
            </a:r>
            <a:r>
              <a:rPr lang="en-US" baseline="0"/>
              <a:t> Level</a:t>
            </a:r>
            <a:endParaRPr lang="en-US"/>
          </a:p>
        </c:rich>
      </c:tx>
      <c:layout>
        <c:manualLayout>
          <c:xMode val="edge"/>
          <c:yMode val="edge"/>
          <c:x val="0.32887486723039566"/>
          <c:y val="2.0641727204299409E-2"/>
        </c:manualLayout>
      </c:layout>
      <c:overlay val="0"/>
      <c:spPr>
        <a:noFill/>
        <a:ln w="25400">
          <a:noFill/>
        </a:ln>
      </c:spPr>
    </c:title>
    <c:autoTitleDeleted val="0"/>
    <c:plotArea>
      <c:layout>
        <c:manualLayout>
          <c:layoutTarget val="inner"/>
          <c:xMode val="edge"/>
          <c:yMode val="edge"/>
          <c:x val="0.12116696326848916"/>
          <c:y val="0.16719721849383928"/>
          <c:w val="0.82717391439756127"/>
          <c:h val="0.69082743853557649"/>
        </c:manualLayout>
      </c:layout>
      <c:barChart>
        <c:barDir val="col"/>
        <c:grouping val="stacked"/>
        <c:varyColors val="0"/>
        <c:ser>
          <c:idx val="1"/>
          <c:order val="0"/>
          <c:invertIfNegative val="0"/>
          <c:val>
            <c:numRef>
              <c:f>Distribution_Mission_Level!#REF!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Distribution_Mission_Level!#REF!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Distribution_Mission_Level!#REF!</c15:sqref>
                        </c15:formulaRef>
                      </c:ext>
                    </c:extLst>
                  </c:multiLvlStrRef>
                </c15:cat>
              </c15:filteredCategoryTitle>
            </c:ext>
            <c:ext xmlns:c16="http://schemas.microsoft.com/office/drawing/2014/chart" uri="{C3380CC4-5D6E-409C-BE32-E72D297353CC}">
              <c16:uniqueId val="{00000000-5881-A946-99AC-45E6CB15980B}"/>
            </c:ext>
          </c:extLst>
        </c:ser>
        <c:ser>
          <c:idx val="0"/>
          <c:order val="1"/>
          <c:invertIfNegative val="0"/>
          <c:val>
            <c:numRef>
              <c:f>Distribution_Mission_Level!#REF!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Distribution_Mission_Level!#REF!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Distribution_Mission_Level!#REF!</c15:sqref>
                        </c15:formulaRef>
                      </c:ext>
                    </c:extLst>
                  </c:multiLvlStrRef>
                </c15:cat>
              </c15:filteredCategoryTitle>
            </c:ext>
            <c:ext xmlns:c16="http://schemas.microsoft.com/office/drawing/2014/chart" uri="{C3380CC4-5D6E-409C-BE32-E72D297353CC}">
              <c16:uniqueId val="{00000001-5881-A946-99AC-45E6CB15980B}"/>
            </c:ext>
          </c:extLst>
        </c:ser>
        <c:ser>
          <c:idx val="2"/>
          <c:order val="2"/>
          <c:invertIfNegative val="0"/>
          <c:val>
            <c:numRef>
              <c:f>Distribution_Mission_Level!#REF!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Distribution_Mission_Level!#REF!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Distribution_Mission_Level!#REF!</c15:sqref>
                        </c15:formulaRef>
                      </c:ext>
                    </c:extLst>
                  </c:multiLvlStrRef>
                </c15:cat>
              </c15:filteredCategoryTitle>
            </c:ext>
            <c:ext xmlns:c16="http://schemas.microsoft.com/office/drawing/2014/chart" uri="{C3380CC4-5D6E-409C-BE32-E72D297353CC}">
              <c16:uniqueId val="{00000002-5881-A946-99AC-45E6CB15980B}"/>
            </c:ext>
          </c:extLst>
        </c:ser>
        <c:ser>
          <c:idx val="3"/>
          <c:order val="3"/>
          <c:invertIfNegative val="0"/>
          <c:val>
            <c:numRef>
              <c:f>Distribution_Mission_Level!#REF!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Distribution_Mission_Level!#REF!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Distribution_Mission_Level!#REF!</c15:sqref>
                        </c15:formulaRef>
                      </c:ext>
                    </c:extLst>
                  </c:multiLvlStrRef>
                </c15:cat>
              </c15:filteredCategoryTitle>
            </c:ext>
            <c:ext xmlns:c16="http://schemas.microsoft.com/office/drawing/2014/chart" uri="{C3380CC4-5D6E-409C-BE32-E72D297353CC}">
              <c16:uniqueId val="{00000003-5881-A946-99AC-45E6CB15980B}"/>
            </c:ext>
          </c:extLst>
        </c:ser>
        <c:ser>
          <c:idx val="4"/>
          <c:order val="4"/>
          <c:invertIfNegative val="0"/>
          <c:val>
            <c:numRef>
              <c:f>Distribution_Mission_Level!#REF!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Distribution_Mission_Level!#REF!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Distribution_Mission_Level!#REF!</c15:sqref>
                        </c15:formulaRef>
                      </c:ext>
                    </c:extLst>
                  </c:multiLvlStrRef>
                </c15:cat>
              </c15:filteredCategoryTitle>
            </c:ext>
            <c:ext xmlns:c16="http://schemas.microsoft.com/office/drawing/2014/chart" uri="{C3380CC4-5D6E-409C-BE32-E72D297353CC}">
              <c16:uniqueId val="{00000004-5881-A946-99AC-45E6CB15980B}"/>
            </c:ext>
          </c:extLst>
        </c:ser>
        <c:dLbls>
          <c:showLegendKey val="0"/>
          <c:showVal val="0"/>
          <c:showCatName val="0"/>
          <c:showSerName val="0"/>
          <c:showPercent val="0"/>
          <c:showBubbleSize val="0"/>
        </c:dLbls>
        <c:gapWidth val="150"/>
        <c:overlap val="100"/>
        <c:axId val="-448747520"/>
        <c:axId val="-448751328"/>
      </c:barChart>
      <c:catAx>
        <c:axId val="-448747520"/>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Mission</a:t>
                </a:r>
              </a:p>
            </c:rich>
          </c:tx>
          <c:layout>
            <c:manualLayout>
              <c:xMode val="edge"/>
              <c:yMode val="edge"/>
              <c:x val="0.50266096213098965"/>
              <c:y val="0.9435000139025555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900000" vert="horz"/>
          <a:lstStyle/>
          <a:p>
            <a:pPr>
              <a:defRPr sz="1000" b="0" i="0" u="none" strike="noStrike" baseline="0">
                <a:solidFill>
                  <a:srgbClr val="000000"/>
                </a:solidFill>
                <a:latin typeface="Arial"/>
                <a:ea typeface="Arial"/>
                <a:cs typeface="Arial"/>
              </a:defRPr>
            </a:pPr>
            <a:endParaRPr lang="en-US"/>
          </a:p>
        </c:txPr>
        <c:crossAx val="-448751328"/>
        <c:crosses val="autoZero"/>
        <c:auto val="1"/>
        <c:lblAlgn val="ctr"/>
        <c:lblOffset val="100"/>
        <c:tickLblSkip val="1"/>
        <c:tickMarkSkip val="1"/>
        <c:noMultiLvlLbl val="0"/>
      </c:catAx>
      <c:valAx>
        <c:axId val="-448751328"/>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Number of Users</a:t>
                </a:r>
              </a:p>
            </c:rich>
          </c:tx>
          <c:layout>
            <c:manualLayout>
              <c:xMode val="edge"/>
              <c:yMode val="edge"/>
              <c:x val="2.8984530900905279E-2"/>
              <c:y val="0.3672768225441598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48747520"/>
        <c:crosses val="autoZero"/>
        <c:crossBetween val="between"/>
      </c:valAx>
      <c:spPr>
        <a:noFill/>
        <a:ln w="12700">
          <a:solidFill>
            <a:srgbClr val="808080"/>
          </a:solidFill>
          <a:prstDash val="solid"/>
        </a:ln>
      </c:spPr>
    </c:plotArea>
    <c:legend>
      <c:legendPos val="t"/>
      <c:layout>
        <c:manualLayout>
          <c:xMode val="edge"/>
          <c:yMode val="edge"/>
          <c:x val="0.35758852991832535"/>
          <c:y val="9.1907377870837775E-2"/>
          <c:w val="0.30470917214024223"/>
          <c:h val="4.712021620639021E-2"/>
        </c:manualLayout>
      </c:layout>
      <c:overlay val="0"/>
      <c:spPr>
        <a:ln>
          <a:solidFill>
            <a:srgbClr val="808080"/>
          </a:solidFill>
        </a:ln>
      </c:sp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Distribution Volume by Product Level</a:t>
            </a:r>
          </a:p>
        </c:rich>
      </c:tx>
      <c:layout>
        <c:manualLayout>
          <c:xMode val="edge"/>
          <c:yMode val="edge"/>
          <c:x val="0.36473386045768619"/>
          <c:y val="2.3893662927842799E-2"/>
        </c:manualLayout>
      </c:layout>
      <c:overlay val="0"/>
      <c:spPr>
        <a:noFill/>
        <a:ln w="25400">
          <a:noFill/>
        </a:ln>
      </c:spPr>
    </c:title>
    <c:autoTitleDeleted val="0"/>
    <c:plotArea>
      <c:layout>
        <c:manualLayout>
          <c:layoutTarget val="inner"/>
          <c:xMode val="edge"/>
          <c:yMode val="edge"/>
          <c:x val="0.11573220404595831"/>
          <c:y val="0.15132651521756041"/>
          <c:w val="0.83192654457896298"/>
          <c:h val="0.72173466614699733"/>
        </c:manualLayout>
      </c:layout>
      <c:barChart>
        <c:barDir val="col"/>
        <c:grouping val="stacked"/>
        <c:varyColors val="0"/>
        <c:ser>
          <c:idx val="1"/>
          <c:order val="0"/>
          <c:invertIfNegative val="0"/>
          <c:val>
            <c:numRef>
              <c:f>Distribution_Mission_Level!#REF!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Distribution_Mission_Level!#REF!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Distribution_Mission_Level!#REF!</c15:sqref>
                        </c15:formulaRef>
                      </c:ext>
                    </c:extLst>
                  </c:multiLvlStrRef>
                </c15:cat>
              </c15:filteredCategoryTitle>
            </c:ext>
            <c:ext xmlns:c16="http://schemas.microsoft.com/office/drawing/2014/chart" uri="{C3380CC4-5D6E-409C-BE32-E72D297353CC}">
              <c16:uniqueId val="{00000000-C10B-194C-96FE-911601FB1504}"/>
            </c:ext>
          </c:extLst>
        </c:ser>
        <c:ser>
          <c:idx val="0"/>
          <c:order val="1"/>
          <c:invertIfNegative val="0"/>
          <c:val>
            <c:numRef>
              <c:f>Distribution_Mission_Level!#REF!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Distribution_Mission_Level!#REF!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Distribution_Mission_Level!#REF!</c15:sqref>
                        </c15:formulaRef>
                      </c:ext>
                    </c:extLst>
                  </c:multiLvlStrRef>
                </c15:cat>
              </c15:filteredCategoryTitle>
            </c:ext>
            <c:ext xmlns:c16="http://schemas.microsoft.com/office/drawing/2014/chart" uri="{C3380CC4-5D6E-409C-BE32-E72D297353CC}">
              <c16:uniqueId val="{00000001-C10B-194C-96FE-911601FB1504}"/>
            </c:ext>
          </c:extLst>
        </c:ser>
        <c:ser>
          <c:idx val="2"/>
          <c:order val="2"/>
          <c:invertIfNegative val="0"/>
          <c:val>
            <c:numRef>
              <c:f>Distribution_Mission_Level!#REF!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Distribution_Mission_Level!#REF!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Distribution_Mission_Level!#REF!</c15:sqref>
                        </c15:formulaRef>
                      </c:ext>
                    </c:extLst>
                  </c:multiLvlStrRef>
                </c15:cat>
              </c15:filteredCategoryTitle>
            </c:ext>
            <c:ext xmlns:c16="http://schemas.microsoft.com/office/drawing/2014/chart" uri="{C3380CC4-5D6E-409C-BE32-E72D297353CC}">
              <c16:uniqueId val="{00000002-C10B-194C-96FE-911601FB1504}"/>
            </c:ext>
          </c:extLst>
        </c:ser>
        <c:ser>
          <c:idx val="3"/>
          <c:order val="3"/>
          <c:invertIfNegative val="0"/>
          <c:val>
            <c:numRef>
              <c:f>Distribution_Mission_Level!#REF!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Distribution_Mission_Level!#REF!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Distribution_Mission_Level!#REF!</c15:sqref>
                        </c15:formulaRef>
                      </c:ext>
                    </c:extLst>
                  </c:multiLvlStrRef>
                </c15:cat>
              </c15:filteredCategoryTitle>
            </c:ext>
            <c:ext xmlns:c16="http://schemas.microsoft.com/office/drawing/2014/chart" uri="{C3380CC4-5D6E-409C-BE32-E72D297353CC}">
              <c16:uniqueId val="{00000003-C10B-194C-96FE-911601FB1504}"/>
            </c:ext>
          </c:extLst>
        </c:ser>
        <c:ser>
          <c:idx val="4"/>
          <c:order val="4"/>
          <c:invertIfNegative val="0"/>
          <c:val>
            <c:numRef>
              <c:f>Distribution_Mission_Level!#REF!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Distribution_Mission_Level!#REF!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Distribution_Mission_Level!#REF!</c15:sqref>
                        </c15:formulaRef>
                      </c:ext>
                    </c:extLst>
                  </c:multiLvlStrRef>
                </c15:cat>
              </c15:filteredCategoryTitle>
            </c:ext>
            <c:ext xmlns:c16="http://schemas.microsoft.com/office/drawing/2014/chart" uri="{C3380CC4-5D6E-409C-BE32-E72D297353CC}">
              <c16:uniqueId val="{00000004-C10B-194C-96FE-911601FB1504}"/>
            </c:ext>
          </c:extLst>
        </c:ser>
        <c:dLbls>
          <c:showLegendKey val="0"/>
          <c:showVal val="0"/>
          <c:showCatName val="0"/>
          <c:showSerName val="0"/>
          <c:showPercent val="0"/>
          <c:showBubbleSize val="0"/>
        </c:dLbls>
        <c:gapWidth val="150"/>
        <c:overlap val="100"/>
        <c:axId val="-448757312"/>
        <c:axId val="-448745888"/>
      </c:barChart>
      <c:catAx>
        <c:axId val="-448757312"/>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baseline="0"/>
                  <a:t>Mission</a:t>
                </a:r>
              </a:p>
            </c:rich>
          </c:tx>
          <c:layout>
            <c:manualLayout>
              <c:xMode val="edge"/>
              <c:yMode val="edge"/>
              <c:x val="0.49514167291597971"/>
              <c:y val="0.9503842353069900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900000" vert="horz"/>
          <a:lstStyle/>
          <a:p>
            <a:pPr>
              <a:defRPr sz="1000" b="0" i="0" u="none" strike="noStrike" baseline="0">
                <a:solidFill>
                  <a:srgbClr val="000000"/>
                </a:solidFill>
                <a:latin typeface="Arial"/>
                <a:ea typeface="Arial"/>
                <a:cs typeface="Arial"/>
              </a:defRPr>
            </a:pPr>
            <a:endParaRPr lang="en-US"/>
          </a:p>
        </c:txPr>
        <c:crossAx val="-448745888"/>
        <c:crosses val="autoZero"/>
        <c:auto val="1"/>
        <c:lblAlgn val="ctr"/>
        <c:lblOffset val="100"/>
        <c:tickLblSkip val="1"/>
        <c:tickMarkSkip val="1"/>
        <c:noMultiLvlLbl val="0"/>
      </c:catAx>
      <c:valAx>
        <c:axId val="-448745888"/>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sz="1000" b="1" i="0" u="none" strike="noStrike" baseline="0">
                    <a:effectLst/>
                  </a:rPr>
                  <a:t>Volume Distributed (TB</a:t>
                </a:r>
                <a:r>
                  <a:rPr lang="en-US"/>
                  <a:t>)</a:t>
                </a:r>
              </a:p>
            </c:rich>
          </c:tx>
          <c:layout>
            <c:manualLayout>
              <c:xMode val="edge"/>
              <c:yMode val="edge"/>
              <c:x val="2.6141266659125726E-2"/>
              <c:y val="0.281172705030666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48757312"/>
        <c:crosses val="autoZero"/>
        <c:crossBetween val="between"/>
      </c:valAx>
      <c:spPr>
        <a:noFill/>
        <a:ln w="12700">
          <a:solidFill>
            <a:srgbClr val="000000"/>
          </a:solidFill>
        </a:ln>
      </c:spPr>
    </c:plotArea>
    <c:legend>
      <c:legendPos val="t"/>
      <c:layout>
        <c:manualLayout>
          <c:xMode val="edge"/>
          <c:yMode val="edge"/>
          <c:x val="0.34685203809929116"/>
          <c:y val="7.8473515625374052E-2"/>
          <c:w val="0.30532992290341626"/>
          <c:h val="5.2863712308292413E-2"/>
        </c:manualLayout>
      </c:layout>
      <c:overlay val="0"/>
      <c:spPr>
        <a:ln>
          <a:solidFill>
            <a:srgbClr val="000000"/>
          </a:solidFill>
        </a:ln>
      </c:sp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Product Distribution by Product</a:t>
            </a:r>
            <a:r>
              <a:rPr lang="en-US" baseline="0"/>
              <a:t> Level</a:t>
            </a:r>
            <a:endParaRPr lang="en-US"/>
          </a:p>
        </c:rich>
      </c:tx>
      <c:layout>
        <c:manualLayout>
          <c:xMode val="edge"/>
          <c:yMode val="edge"/>
          <c:x val="0.35838916639332363"/>
          <c:y val="2.3893658422887175E-2"/>
        </c:manualLayout>
      </c:layout>
      <c:overlay val="0"/>
      <c:spPr>
        <a:noFill/>
        <a:ln w="25400">
          <a:noFill/>
        </a:ln>
      </c:spPr>
    </c:title>
    <c:autoTitleDeleted val="0"/>
    <c:plotArea>
      <c:layout>
        <c:manualLayout>
          <c:layoutTarget val="inner"/>
          <c:xMode val="edge"/>
          <c:yMode val="edge"/>
          <c:x val="0.10349515749300801"/>
          <c:y val="0.14530001729657605"/>
          <c:w val="0.83684672116883863"/>
          <c:h val="0.72776114686026805"/>
        </c:manualLayout>
      </c:layout>
      <c:barChart>
        <c:barDir val="col"/>
        <c:grouping val="stacked"/>
        <c:varyColors val="0"/>
        <c:ser>
          <c:idx val="1"/>
          <c:order val="0"/>
          <c:tx>
            <c:strRef>
              <c:f>Distribution_Mission_Level!$B$5</c:f>
              <c:strCache>
                <c:ptCount val="1"/>
                <c:pt idx="0">
                  <c:v> Level 0 </c:v>
                </c:pt>
              </c:strCache>
            </c:strRef>
          </c:tx>
          <c:invertIfNegative val="0"/>
          <c:cat>
            <c:multiLvlStrRef>
              <c:f>Distribution_Mission_Level!$C$3:$L$4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Files (Millions)</c:v>
                  </c:pt>
                </c:lvl>
              </c:multiLvlStrCache>
            </c:multiLvlStrRef>
          </c:cat>
          <c:val>
            <c:numRef>
              <c:f>Distribution_Mission_Level!$C$5:$L$5</c:f>
              <c:numCache>
                <c:formatCode>_(* #,##0.00_);_(* \(#,##0.00\);_(* "-"??_);_(@_)</c:formatCode>
                <c:ptCount val="10"/>
                <c:pt idx="0">
                  <c:v>3.7512829999999999</c:v>
                </c:pt>
                <c:pt idx="1">
                  <c:v>0</c:v>
                </c:pt>
                <c:pt idx="2">
                  <c:v>0.112663</c:v>
                </c:pt>
                <c:pt idx="3">
                  <c:v>0</c:v>
                </c:pt>
                <c:pt idx="4">
                  <c:v>4.1368710000000002</c:v>
                </c:pt>
                <c:pt idx="5">
                  <c:v>6.6291890000000002</c:v>
                </c:pt>
                <c:pt idx="6">
                  <c:v>0</c:v>
                </c:pt>
                <c:pt idx="7">
                  <c:v>0</c:v>
                </c:pt>
                <c:pt idx="8">
                  <c:v>0</c:v>
                </c:pt>
                <c:pt idx="9">
                  <c:v>2.7106000000000002E-2</c:v>
                </c:pt>
              </c:numCache>
            </c:numRef>
          </c:val>
          <c:extLst>
            <c:ext xmlns:c16="http://schemas.microsoft.com/office/drawing/2014/chart" uri="{C3380CC4-5D6E-409C-BE32-E72D297353CC}">
              <c16:uniqueId val="{00000000-C4E0-3B44-AB4F-4A1E4D3510D4}"/>
            </c:ext>
          </c:extLst>
        </c:ser>
        <c:ser>
          <c:idx val="0"/>
          <c:order val="1"/>
          <c:tx>
            <c:strRef>
              <c:f>Distribution_Mission_Level!$B$6</c:f>
              <c:strCache>
                <c:ptCount val="1"/>
                <c:pt idx="0">
                  <c:v> Level 1 </c:v>
                </c:pt>
              </c:strCache>
            </c:strRef>
          </c:tx>
          <c:invertIfNegative val="0"/>
          <c:cat>
            <c:multiLvlStrRef>
              <c:f>Distribution_Mission_Level!$C$3:$L$4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Files (Millions)</c:v>
                  </c:pt>
                </c:lvl>
              </c:multiLvlStrCache>
            </c:multiLvlStrRef>
          </c:cat>
          <c:val>
            <c:numRef>
              <c:f>Distribution_Mission_Level!$C$6:$L$6</c:f>
              <c:numCache>
                <c:formatCode>_(* #,##0.00_);_(* \(#,##0.00\);_(* "-"??_);_(@_)</c:formatCode>
                <c:ptCount val="10"/>
                <c:pt idx="0">
                  <c:v>124.63041699999999</c:v>
                </c:pt>
                <c:pt idx="1">
                  <c:v>0</c:v>
                </c:pt>
                <c:pt idx="2">
                  <c:v>0.893266</c:v>
                </c:pt>
                <c:pt idx="3">
                  <c:v>10.110502</c:v>
                </c:pt>
                <c:pt idx="4">
                  <c:v>203.45448400000001</c:v>
                </c:pt>
                <c:pt idx="5">
                  <c:v>43.323855999999999</c:v>
                </c:pt>
                <c:pt idx="6">
                  <c:v>0</c:v>
                </c:pt>
                <c:pt idx="7">
                  <c:v>7.9400560000000002</c:v>
                </c:pt>
                <c:pt idx="8">
                  <c:v>2.5266639999999998</c:v>
                </c:pt>
                <c:pt idx="9">
                  <c:v>4.9383039999999996</c:v>
                </c:pt>
              </c:numCache>
            </c:numRef>
          </c:val>
          <c:extLst>
            <c:ext xmlns:c16="http://schemas.microsoft.com/office/drawing/2014/chart" uri="{C3380CC4-5D6E-409C-BE32-E72D297353CC}">
              <c16:uniqueId val="{00000001-C4E0-3B44-AB4F-4A1E4D3510D4}"/>
            </c:ext>
          </c:extLst>
        </c:ser>
        <c:ser>
          <c:idx val="2"/>
          <c:order val="2"/>
          <c:tx>
            <c:strRef>
              <c:f>Distribution_Mission_Level!$B$7</c:f>
              <c:strCache>
                <c:ptCount val="1"/>
                <c:pt idx="0">
                  <c:v> Level 2 </c:v>
                </c:pt>
              </c:strCache>
            </c:strRef>
          </c:tx>
          <c:spPr>
            <a:solidFill>
              <a:schemeClr val="accent5">
                <a:lumMod val="75000"/>
              </a:schemeClr>
            </a:solidFill>
          </c:spPr>
          <c:invertIfNegative val="0"/>
          <c:cat>
            <c:multiLvlStrRef>
              <c:f>Distribution_Mission_Level!$C$3:$L$4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Files (Millions)</c:v>
                  </c:pt>
                </c:lvl>
              </c:multiLvlStrCache>
            </c:multiLvlStrRef>
          </c:cat>
          <c:val>
            <c:numRef>
              <c:f>Distribution_Mission_Level!$C$7:$L$7</c:f>
              <c:numCache>
                <c:formatCode>_(* #,##0.00_);_(* \(#,##0.00\);_(* "-"??_);_(@_)</c:formatCode>
                <c:ptCount val="10"/>
                <c:pt idx="0">
                  <c:v>452.11339500000003</c:v>
                </c:pt>
                <c:pt idx="1">
                  <c:v>4.1633000000000003E-2</c:v>
                </c:pt>
                <c:pt idx="2">
                  <c:v>27.940304999999999</c:v>
                </c:pt>
                <c:pt idx="3">
                  <c:v>16.318338000000001</c:v>
                </c:pt>
                <c:pt idx="4">
                  <c:v>570.75164099999995</c:v>
                </c:pt>
                <c:pt idx="5">
                  <c:v>1941.7519279999999</c:v>
                </c:pt>
                <c:pt idx="6">
                  <c:v>317.47934299999997</c:v>
                </c:pt>
                <c:pt idx="7">
                  <c:v>6.3673500000000001</c:v>
                </c:pt>
                <c:pt idx="8">
                  <c:v>15.815550999999999</c:v>
                </c:pt>
                <c:pt idx="9">
                  <c:v>5.7990490000000001</c:v>
                </c:pt>
              </c:numCache>
            </c:numRef>
          </c:val>
          <c:extLst>
            <c:ext xmlns:c16="http://schemas.microsoft.com/office/drawing/2014/chart" uri="{C3380CC4-5D6E-409C-BE32-E72D297353CC}">
              <c16:uniqueId val="{00000002-C4E0-3B44-AB4F-4A1E4D3510D4}"/>
            </c:ext>
          </c:extLst>
        </c:ser>
        <c:ser>
          <c:idx val="3"/>
          <c:order val="3"/>
          <c:tx>
            <c:strRef>
              <c:f>Distribution_Mission_Level!$B$8</c:f>
              <c:strCache>
                <c:ptCount val="1"/>
                <c:pt idx="0">
                  <c:v> Level 3 </c:v>
                </c:pt>
              </c:strCache>
            </c:strRef>
          </c:tx>
          <c:invertIfNegative val="0"/>
          <c:cat>
            <c:multiLvlStrRef>
              <c:f>Distribution_Mission_Level!$C$3:$L$4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Files (Millions)</c:v>
                  </c:pt>
                </c:lvl>
              </c:multiLvlStrCache>
            </c:multiLvlStrRef>
          </c:cat>
          <c:val>
            <c:numRef>
              <c:f>Distribution_Mission_Level!$C$8:$L$8</c:f>
              <c:numCache>
                <c:formatCode>_(* #,##0.00_);_(* \(#,##0.00\);_(* "-"??_);_(@_)</c:formatCode>
                <c:ptCount val="10"/>
                <c:pt idx="0">
                  <c:v>525.48246400000005</c:v>
                </c:pt>
                <c:pt idx="1">
                  <c:v>1.5886999999999998E-2</c:v>
                </c:pt>
                <c:pt idx="2">
                  <c:v>10.275454</c:v>
                </c:pt>
                <c:pt idx="3">
                  <c:v>541.28373199999999</c:v>
                </c:pt>
                <c:pt idx="4">
                  <c:v>741.37857499999996</c:v>
                </c:pt>
                <c:pt idx="5">
                  <c:v>5.9205420000000002</c:v>
                </c:pt>
                <c:pt idx="6">
                  <c:v>339.00594599999999</c:v>
                </c:pt>
                <c:pt idx="7">
                  <c:v>1.6259589999999999</c:v>
                </c:pt>
                <c:pt idx="8">
                  <c:v>2.443E-2</c:v>
                </c:pt>
                <c:pt idx="9">
                  <c:v>4.6360000000000004E-3</c:v>
                </c:pt>
              </c:numCache>
            </c:numRef>
          </c:val>
          <c:extLst>
            <c:ext xmlns:c16="http://schemas.microsoft.com/office/drawing/2014/chart" uri="{C3380CC4-5D6E-409C-BE32-E72D297353CC}">
              <c16:uniqueId val="{00000003-C4E0-3B44-AB4F-4A1E4D3510D4}"/>
            </c:ext>
          </c:extLst>
        </c:ser>
        <c:ser>
          <c:idx val="4"/>
          <c:order val="4"/>
          <c:tx>
            <c:strRef>
              <c:f>Distribution_Mission_Level!$B$9</c:f>
              <c:strCache>
                <c:ptCount val="1"/>
                <c:pt idx="0">
                  <c:v> Level 4 </c:v>
                </c:pt>
              </c:strCache>
            </c:strRef>
          </c:tx>
          <c:spPr>
            <a:solidFill>
              <a:schemeClr val="accent6">
                <a:lumMod val="75000"/>
              </a:schemeClr>
            </a:solidFill>
          </c:spPr>
          <c:invertIfNegative val="0"/>
          <c:cat>
            <c:multiLvlStrRef>
              <c:f>Distribution_Mission_Level!$C$3:$L$4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Files (Millions)</c:v>
                  </c:pt>
                </c:lvl>
              </c:multiLvlStrCache>
            </c:multiLvlStrRef>
          </c:cat>
          <c:val>
            <c:numRef>
              <c:f>Distribution_Mission_Level!$C$9:$L$9</c:f>
              <c:numCache>
                <c:formatCode>_(* #,##0.00_);_(* \(#,##0.00\);_(* "-"??_);_(@_)</c:formatCode>
                <c:ptCount val="10"/>
                <c:pt idx="0">
                  <c:v>43.645296999999999</c:v>
                </c:pt>
                <c:pt idx="1">
                  <c:v>2.8699999999999998E-4</c:v>
                </c:pt>
                <c:pt idx="2">
                  <c:v>0</c:v>
                </c:pt>
                <c:pt idx="3">
                  <c:v>3.6499999999999998E-4</c:v>
                </c:pt>
                <c:pt idx="4">
                  <c:v>60.822592</c:v>
                </c:pt>
                <c:pt idx="5">
                  <c:v>0.64810599999999996</c:v>
                </c:pt>
                <c:pt idx="6">
                  <c:v>3.3000000000000003E-5</c:v>
                </c:pt>
                <c:pt idx="7">
                  <c:v>4.7028E-2</c:v>
                </c:pt>
                <c:pt idx="8">
                  <c:v>9.3519999999999992E-3</c:v>
                </c:pt>
                <c:pt idx="9">
                  <c:v>0</c:v>
                </c:pt>
              </c:numCache>
            </c:numRef>
          </c:val>
          <c:extLst>
            <c:ext xmlns:c16="http://schemas.microsoft.com/office/drawing/2014/chart" uri="{C3380CC4-5D6E-409C-BE32-E72D297353CC}">
              <c16:uniqueId val="{00000004-C4E0-3B44-AB4F-4A1E4D3510D4}"/>
            </c:ext>
          </c:extLst>
        </c:ser>
        <c:ser>
          <c:idx val="5"/>
          <c:order val="5"/>
          <c:tx>
            <c:strRef>
              <c:f>Distribution_Mission_Level!$B$10</c:f>
              <c:strCache>
                <c:ptCount val="1"/>
                <c:pt idx="0">
                  <c:v> Other* </c:v>
                </c:pt>
              </c:strCache>
            </c:strRef>
          </c:tx>
          <c:spPr>
            <a:solidFill>
              <a:schemeClr val="accent3">
                <a:lumMod val="75000"/>
              </a:schemeClr>
            </a:solidFill>
          </c:spPr>
          <c:invertIfNegative val="0"/>
          <c:cat>
            <c:multiLvlStrRef>
              <c:f>Distribution_Mission_Level!$C$3:$L$4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Files (Millions)</c:v>
                  </c:pt>
                </c:lvl>
              </c:multiLvlStrCache>
            </c:multiLvlStrRef>
          </c:cat>
          <c:val>
            <c:numRef>
              <c:f>Distribution_Mission_Level!$C$10:$L$10</c:f>
              <c:numCache>
                <c:formatCode>_(* #,##0.00_);_(* \(#,##0.00\);_(* "-"??_);_(@_)</c:formatCode>
                <c:ptCount val="10"/>
                <c:pt idx="0">
                  <c:v>1.6082540000000001</c:v>
                </c:pt>
                <c:pt idx="1">
                  <c:v>0</c:v>
                </c:pt>
                <c:pt idx="2">
                  <c:v>0</c:v>
                </c:pt>
                <c:pt idx="3">
                  <c:v>0</c:v>
                </c:pt>
                <c:pt idx="4">
                  <c:v>0.742344</c:v>
                </c:pt>
                <c:pt idx="5">
                  <c:v>3.0000000000000001E-5</c:v>
                </c:pt>
                <c:pt idx="6">
                  <c:v>2370.405354</c:v>
                </c:pt>
                <c:pt idx="7">
                  <c:v>3.0557999999999998E-2</c:v>
                </c:pt>
                <c:pt idx="8">
                  <c:v>0</c:v>
                </c:pt>
                <c:pt idx="9">
                  <c:v>0</c:v>
                </c:pt>
              </c:numCache>
            </c:numRef>
          </c:val>
          <c:extLst>
            <c:ext xmlns:c16="http://schemas.microsoft.com/office/drawing/2014/chart" uri="{C3380CC4-5D6E-409C-BE32-E72D297353CC}">
              <c16:uniqueId val="{00000005-C4E0-3B44-AB4F-4A1E4D3510D4}"/>
            </c:ext>
          </c:extLst>
        </c:ser>
        <c:dLbls>
          <c:showLegendKey val="0"/>
          <c:showVal val="0"/>
          <c:showCatName val="0"/>
          <c:showSerName val="0"/>
          <c:showPercent val="0"/>
          <c:showBubbleSize val="0"/>
        </c:dLbls>
        <c:gapWidth val="150"/>
        <c:overlap val="100"/>
        <c:axId val="-448758400"/>
        <c:axId val="-448751872"/>
      </c:barChart>
      <c:catAx>
        <c:axId val="-448758400"/>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baseline="0"/>
                  <a:t>Mission</a:t>
                </a:r>
              </a:p>
            </c:rich>
          </c:tx>
          <c:layout>
            <c:manualLayout>
              <c:xMode val="edge"/>
              <c:yMode val="edge"/>
              <c:x val="0.47437527739792362"/>
              <c:y val="0.9476863596920305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900000" vert="horz"/>
          <a:lstStyle/>
          <a:p>
            <a:pPr>
              <a:defRPr sz="1000" b="0" i="0" u="none" strike="noStrike" baseline="0">
                <a:solidFill>
                  <a:srgbClr val="000000"/>
                </a:solidFill>
                <a:latin typeface="Arial"/>
                <a:ea typeface="Arial"/>
                <a:cs typeface="Arial"/>
              </a:defRPr>
            </a:pPr>
            <a:endParaRPr lang="en-US"/>
          </a:p>
        </c:txPr>
        <c:crossAx val="-448751872"/>
        <c:crosses val="autoZero"/>
        <c:auto val="1"/>
        <c:lblAlgn val="ctr"/>
        <c:lblOffset val="100"/>
        <c:tickLblSkip val="1"/>
        <c:tickMarkSkip val="1"/>
        <c:noMultiLvlLbl val="0"/>
      </c:catAx>
      <c:valAx>
        <c:axId val="-448751872"/>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Files Distributed (Millions)</a:t>
                </a:r>
              </a:p>
            </c:rich>
          </c:tx>
          <c:layout>
            <c:manualLayout>
              <c:xMode val="edge"/>
              <c:yMode val="edge"/>
              <c:x val="2.5365035629142409E-2"/>
              <c:y val="0.2658599992834614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48758400"/>
        <c:crosses val="autoZero"/>
        <c:crossBetween val="between"/>
      </c:valAx>
      <c:spPr>
        <a:noFill/>
        <a:ln w="12700">
          <a:solidFill>
            <a:srgbClr val="808080"/>
          </a:solidFill>
          <a:prstDash val="solid"/>
        </a:ln>
      </c:spPr>
    </c:plotArea>
    <c:legend>
      <c:legendPos val="t"/>
      <c:layout>
        <c:manualLayout>
          <c:xMode val="edge"/>
          <c:yMode val="edge"/>
          <c:x val="0.34876726462575475"/>
          <c:y val="8.253337657872778E-2"/>
          <c:w val="0.40054927993597417"/>
          <c:h val="5.141591099926994E-2"/>
        </c:manualLayout>
      </c:layout>
      <c:overlay val="0"/>
      <c:spPr>
        <a:ln>
          <a:solidFill>
            <a:srgbClr val="808080"/>
          </a:solidFill>
        </a:ln>
      </c:sp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Number</a:t>
            </a:r>
            <a:r>
              <a:rPr lang="en-US" baseline="0"/>
              <a:t> </a:t>
            </a:r>
            <a:r>
              <a:rPr lang="en-US"/>
              <a:t>of Users Receiving Data by Product</a:t>
            </a:r>
            <a:r>
              <a:rPr lang="en-US" baseline="0"/>
              <a:t> Level</a:t>
            </a:r>
            <a:endParaRPr lang="en-US"/>
          </a:p>
        </c:rich>
      </c:tx>
      <c:layout>
        <c:manualLayout>
          <c:xMode val="edge"/>
          <c:yMode val="edge"/>
          <c:x val="0.32887486723039566"/>
          <c:y val="2.0641727204299409E-2"/>
        </c:manualLayout>
      </c:layout>
      <c:overlay val="0"/>
      <c:spPr>
        <a:noFill/>
        <a:ln w="25400">
          <a:noFill/>
        </a:ln>
      </c:spPr>
    </c:title>
    <c:autoTitleDeleted val="0"/>
    <c:plotArea>
      <c:layout>
        <c:manualLayout>
          <c:layoutTarget val="inner"/>
          <c:xMode val="edge"/>
          <c:yMode val="edge"/>
          <c:x val="0.12116696326848916"/>
          <c:y val="0.16719721849383928"/>
          <c:w val="0.82717391439756127"/>
          <c:h val="0.69082743853557649"/>
        </c:manualLayout>
      </c:layout>
      <c:barChart>
        <c:barDir val="col"/>
        <c:grouping val="stacked"/>
        <c:varyColors val="0"/>
        <c:ser>
          <c:idx val="1"/>
          <c:order val="0"/>
          <c:tx>
            <c:strRef>
              <c:f>Distribution_Mission_Level!$B$5</c:f>
              <c:strCache>
                <c:ptCount val="1"/>
                <c:pt idx="0">
                  <c:v> Level 0 </c:v>
                </c:pt>
              </c:strCache>
            </c:strRef>
          </c:tx>
          <c:invertIfNegative val="0"/>
          <c:cat>
            <c:multiLvlStrRef>
              <c:f>Distribution_Mission_Level!$W$3:$AF$4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Users</c:v>
                  </c:pt>
                </c:lvl>
              </c:multiLvlStrCache>
            </c:multiLvlStrRef>
          </c:cat>
          <c:val>
            <c:numRef>
              <c:f>Distribution_Mission_Level!$W$5:$AF$5</c:f>
              <c:numCache>
                <c:formatCode>_(* #,##0_);_(* \(#,##0\);_(* "-"??_);_(@_)</c:formatCode>
                <c:ptCount val="10"/>
                <c:pt idx="0">
                  <c:v>939531</c:v>
                </c:pt>
                <c:pt idx="1">
                  <c:v>0</c:v>
                </c:pt>
                <c:pt idx="2">
                  <c:v>13</c:v>
                </c:pt>
                <c:pt idx="3">
                  <c:v>0</c:v>
                </c:pt>
                <c:pt idx="4">
                  <c:v>799222</c:v>
                </c:pt>
                <c:pt idx="5">
                  <c:v>4513</c:v>
                </c:pt>
                <c:pt idx="6">
                  <c:v>0</c:v>
                </c:pt>
                <c:pt idx="7">
                  <c:v>0</c:v>
                </c:pt>
                <c:pt idx="8">
                  <c:v>0</c:v>
                </c:pt>
                <c:pt idx="9">
                  <c:v>5</c:v>
                </c:pt>
              </c:numCache>
            </c:numRef>
          </c:val>
          <c:extLst>
            <c:ext xmlns:c16="http://schemas.microsoft.com/office/drawing/2014/chart" uri="{C3380CC4-5D6E-409C-BE32-E72D297353CC}">
              <c16:uniqueId val="{00000000-0321-2447-8CED-E9FB006E8DBE}"/>
            </c:ext>
          </c:extLst>
        </c:ser>
        <c:ser>
          <c:idx val="0"/>
          <c:order val="1"/>
          <c:tx>
            <c:strRef>
              <c:f>Distribution_Mission_Level!$B$6</c:f>
              <c:strCache>
                <c:ptCount val="1"/>
                <c:pt idx="0">
                  <c:v> Level 1 </c:v>
                </c:pt>
              </c:strCache>
            </c:strRef>
          </c:tx>
          <c:invertIfNegative val="0"/>
          <c:cat>
            <c:multiLvlStrRef>
              <c:f>Distribution_Mission_Level!$W$3:$AF$4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Users</c:v>
                  </c:pt>
                </c:lvl>
              </c:multiLvlStrCache>
            </c:multiLvlStrRef>
          </c:cat>
          <c:val>
            <c:numRef>
              <c:f>Distribution_Mission_Level!$W$6:$AF$6</c:f>
              <c:numCache>
                <c:formatCode>_(* #,##0_);_(* \(#,##0\);_(* "-"??_);_(@_)</c:formatCode>
                <c:ptCount val="10"/>
                <c:pt idx="0">
                  <c:v>321907</c:v>
                </c:pt>
                <c:pt idx="1">
                  <c:v>0</c:v>
                </c:pt>
                <c:pt idx="2">
                  <c:v>80</c:v>
                </c:pt>
                <c:pt idx="3">
                  <c:v>933</c:v>
                </c:pt>
                <c:pt idx="4">
                  <c:v>313731</c:v>
                </c:pt>
                <c:pt idx="5">
                  <c:v>33489</c:v>
                </c:pt>
                <c:pt idx="6">
                  <c:v>0</c:v>
                </c:pt>
                <c:pt idx="7">
                  <c:v>26232</c:v>
                </c:pt>
                <c:pt idx="8">
                  <c:v>197</c:v>
                </c:pt>
                <c:pt idx="9">
                  <c:v>863</c:v>
                </c:pt>
              </c:numCache>
            </c:numRef>
          </c:val>
          <c:extLst>
            <c:ext xmlns:c16="http://schemas.microsoft.com/office/drawing/2014/chart" uri="{C3380CC4-5D6E-409C-BE32-E72D297353CC}">
              <c16:uniqueId val="{00000001-0321-2447-8CED-E9FB006E8DBE}"/>
            </c:ext>
          </c:extLst>
        </c:ser>
        <c:ser>
          <c:idx val="2"/>
          <c:order val="2"/>
          <c:tx>
            <c:strRef>
              <c:f>Distribution_Mission_Level!$B$7</c:f>
              <c:strCache>
                <c:ptCount val="1"/>
                <c:pt idx="0">
                  <c:v> Level 2 </c:v>
                </c:pt>
              </c:strCache>
            </c:strRef>
          </c:tx>
          <c:spPr>
            <a:solidFill>
              <a:schemeClr val="accent5">
                <a:lumMod val="75000"/>
              </a:schemeClr>
            </a:solidFill>
          </c:spPr>
          <c:invertIfNegative val="0"/>
          <c:cat>
            <c:multiLvlStrRef>
              <c:f>Distribution_Mission_Level!$W$3:$AF$4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Users</c:v>
                  </c:pt>
                </c:lvl>
              </c:multiLvlStrCache>
            </c:multiLvlStrRef>
          </c:cat>
          <c:val>
            <c:numRef>
              <c:f>Distribution_Mission_Level!$W$7:$AF$7</c:f>
              <c:numCache>
                <c:formatCode>_(* #,##0_);_(* \(#,##0\);_(* "-"??_);_(@_)</c:formatCode>
                <c:ptCount val="10"/>
                <c:pt idx="0">
                  <c:v>2308358</c:v>
                </c:pt>
                <c:pt idx="1">
                  <c:v>280</c:v>
                </c:pt>
                <c:pt idx="2">
                  <c:v>1584</c:v>
                </c:pt>
                <c:pt idx="3">
                  <c:v>1816</c:v>
                </c:pt>
                <c:pt idx="4">
                  <c:v>1636631</c:v>
                </c:pt>
                <c:pt idx="5">
                  <c:v>97376</c:v>
                </c:pt>
                <c:pt idx="6">
                  <c:v>1023</c:v>
                </c:pt>
                <c:pt idx="7">
                  <c:v>2659</c:v>
                </c:pt>
                <c:pt idx="8">
                  <c:v>1982</c:v>
                </c:pt>
                <c:pt idx="9">
                  <c:v>3308</c:v>
                </c:pt>
              </c:numCache>
            </c:numRef>
          </c:val>
          <c:extLst>
            <c:ext xmlns:c16="http://schemas.microsoft.com/office/drawing/2014/chart" uri="{C3380CC4-5D6E-409C-BE32-E72D297353CC}">
              <c16:uniqueId val="{00000002-0321-2447-8CED-E9FB006E8DBE}"/>
            </c:ext>
          </c:extLst>
        </c:ser>
        <c:ser>
          <c:idx val="3"/>
          <c:order val="3"/>
          <c:tx>
            <c:strRef>
              <c:f>Distribution_Mission_Level!$B$8</c:f>
              <c:strCache>
                <c:ptCount val="1"/>
                <c:pt idx="0">
                  <c:v> Level 3 </c:v>
                </c:pt>
              </c:strCache>
            </c:strRef>
          </c:tx>
          <c:invertIfNegative val="0"/>
          <c:cat>
            <c:multiLvlStrRef>
              <c:f>Distribution_Mission_Level!$W$3:$AF$4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Users</c:v>
                  </c:pt>
                </c:lvl>
              </c:multiLvlStrCache>
            </c:multiLvlStrRef>
          </c:cat>
          <c:val>
            <c:numRef>
              <c:f>Distribution_Mission_Level!$W$8:$AF$8</c:f>
              <c:numCache>
                <c:formatCode>_(* #,##0_);_(* \(#,##0\);_(* "-"??_);_(@_)</c:formatCode>
                <c:ptCount val="10"/>
                <c:pt idx="0">
                  <c:v>823697</c:v>
                </c:pt>
                <c:pt idx="1">
                  <c:v>1541</c:v>
                </c:pt>
                <c:pt idx="2">
                  <c:v>5826</c:v>
                </c:pt>
                <c:pt idx="3">
                  <c:v>25604</c:v>
                </c:pt>
                <c:pt idx="4">
                  <c:v>611364</c:v>
                </c:pt>
                <c:pt idx="5">
                  <c:v>2070</c:v>
                </c:pt>
                <c:pt idx="6">
                  <c:v>1149</c:v>
                </c:pt>
                <c:pt idx="7">
                  <c:v>296</c:v>
                </c:pt>
                <c:pt idx="8">
                  <c:v>368</c:v>
                </c:pt>
                <c:pt idx="9">
                  <c:v>436</c:v>
                </c:pt>
              </c:numCache>
            </c:numRef>
          </c:val>
          <c:extLst>
            <c:ext xmlns:c16="http://schemas.microsoft.com/office/drawing/2014/chart" uri="{C3380CC4-5D6E-409C-BE32-E72D297353CC}">
              <c16:uniqueId val="{00000003-0321-2447-8CED-E9FB006E8DBE}"/>
            </c:ext>
          </c:extLst>
        </c:ser>
        <c:ser>
          <c:idx val="4"/>
          <c:order val="4"/>
          <c:tx>
            <c:strRef>
              <c:f>Distribution_Mission_Level!$B$9</c:f>
              <c:strCache>
                <c:ptCount val="1"/>
                <c:pt idx="0">
                  <c:v> Level 4 </c:v>
                </c:pt>
              </c:strCache>
            </c:strRef>
          </c:tx>
          <c:spPr>
            <a:solidFill>
              <a:schemeClr val="accent6">
                <a:lumMod val="75000"/>
              </a:schemeClr>
            </a:solidFill>
          </c:spPr>
          <c:invertIfNegative val="0"/>
          <c:cat>
            <c:multiLvlStrRef>
              <c:f>Distribution_Mission_Level!$W$3:$AF$4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Users</c:v>
                  </c:pt>
                </c:lvl>
              </c:multiLvlStrCache>
            </c:multiLvlStrRef>
          </c:cat>
          <c:val>
            <c:numRef>
              <c:f>Distribution_Mission_Level!$W$9:$AF$9</c:f>
              <c:numCache>
                <c:formatCode>_(* #,##0_);_(* \(#,##0\);_(* "-"??_);_(@_)</c:formatCode>
                <c:ptCount val="10"/>
                <c:pt idx="0">
                  <c:v>24243</c:v>
                </c:pt>
                <c:pt idx="1">
                  <c:v>11</c:v>
                </c:pt>
                <c:pt idx="2">
                  <c:v>0</c:v>
                </c:pt>
                <c:pt idx="3">
                  <c:v>193</c:v>
                </c:pt>
                <c:pt idx="4">
                  <c:v>55855</c:v>
                </c:pt>
                <c:pt idx="5">
                  <c:v>100</c:v>
                </c:pt>
                <c:pt idx="6">
                  <c:v>8</c:v>
                </c:pt>
                <c:pt idx="7">
                  <c:v>18</c:v>
                </c:pt>
                <c:pt idx="8">
                  <c:v>267</c:v>
                </c:pt>
                <c:pt idx="9">
                  <c:v>0</c:v>
                </c:pt>
              </c:numCache>
            </c:numRef>
          </c:val>
          <c:extLst>
            <c:ext xmlns:c16="http://schemas.microsoft.com/office/drawing/2014/chart" uri="{C3380CC4-5D6E-409C-BE32-E72D297353CC}">
              <c16:uniqueId val="{00000004-0321-2447-8CED-E9FB006E8DBE}"/>
            </c:ext>
          </c:extLst>
        </c:ser>
        <c:ser>
          <c:idx val="5"/>
          <c:order val="5"/>
          <c:tx>
            <c:strRef>
              <c:f>Distribution_Mission_Level!$B$10</c:f>
              <c:strCache>
                <c:ptCount val="1"/>
                <c:pt idx="0">
                  <c:v> Other* </c:v>
                </c:pt>
              </c:strCache>
            </c:strRef>
          </c:tx>
          <c:spPr>
            <a:solidFill>
              <a:schemeClr val="accent3">
                <a:lumMod val="75000"/>
              </a:schemeClr>
            </a:solidFill>
          </c:spPr>
          <c:invertIfNegative val="0"/>
          <c:cat>
            <c:multiLvlStrRef>
              <c:f>Distribution_Mission_Level!$W$3:$AF$4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 of Users</c:v>
                  </c:pt>
                </c:lvl>
              </c:multiLvlStrCache>
            </c:multiLvlStrRef>
          </c:cat>
          <c:val>
            <c:numRef>
              <c:f>Distribution_Mission_Level!$W$10:$AF$10</c:f>
              <c:numCache>
                <c:formatCode>_(* #,##0_);_(* \(#,##0\);_(* "-"??_);_(@_)</c:formatCode>
                <c:ptCount val="10"/>
                <c:pt idx="0">
                  <c:v>302</c:v>
                </c:pt>
                <c:pt idx="1">
                  <c:v>0</c:v>
                </c:pt>
                <c:pt idx="2">
                  <c:v>0</c:v>
                </c:pt>
                <c:pt idx="3">
                  <c:v>0</c:v>
                </c:pt>
                <c:pt idx="4">
                  <c:v>94</c:v>
                </c:pt>
                <c:pt idx="5">
                  <c:v>15</c:v>
                </c:pt>
                <c:pt idx="6">
                  <c:v>7168</c:v>
                </c:pt>
                <c:pt idx="7">
                  <c:v>1</c:v>
                </c:pt>
                <c:pt idx="8">
                  <c:v>0</c:v>
                </c:pt>
                <c:pt idx="9">
                  <c:v>0</c:v>
                </c:pt>
              </c:numCache>
            </c:numRef>
          </c:val>
          <c:extLst>
            <c:ext xmlns:c16="http://schemas.microsoft.com/office/drawing/2014/chart" uri="{C3380CC4-5D6E-409C-BE32-E72D297353CC}">
              <c16:uniqueId val="{00000005-0321-2447-8CED-E9FB006E8DBE}"/>
            </c:ext>
          </c:extLst>
        </c:ser>
        <c:dLbls>
          <c:showLegendKey val="0"/>
          <c:showVal val="0"/>
          <c:showCatName val="0"/>
          <c:showSerName val="0"/>
          <c:showPercent val="0"/>
          <c:showBubbleSize val="0"/>
        </c:dLbls>
        <c:gapWidth val="150"/>
        <c:overlap val="100"/>
        <c:axId val="-448747520"/>
        <c:axId val="-448751328"/>
      </c:barChart>
      <c:catAx>
        <c:axId val="-448747520"/>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Mission</a:t>
                </a:r>
              </a:p>
            </c:rich>
          </c:tx>
          <c:layout>
            <c:manualLayout>
              <c:xMode val="edge"/>
              <c:yMode val="edge"/>
              <c:x val="0.50266096213098965"/>
              <c:y val="0.9435000139025555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900000" vert="horz"/>
          <a:lstStyle/>
          <a:p>
            <a:pPr>
              <a:defRPr sz="1000" b="0" i="0" u="none" strike="noStrike" baseline="0">
                <a:solidFill>
                  <a:srgbClr val="000000"/>
                </a:solidFill>
                <a:latin typeface="Arial"/>
                <a:ea typeface="Arial"/>
                <a:cs typeface="Arial"/>
              </a:defRPr>
            </a:pPr>
            <a:endParaRPr lang="en-US"/>
          </a:p>
        </c:txPr>
        <c:crossAx val="-448751328"/>
        <c:crosses val="autoZero"/>
        <c:auto val="1"/>
        <c:lblAlgn val="ctr"/>
        <c:lblOffset val="100"/>
        <c:tickLblSkip val="1"/>
        <c:tickMarkSkip val="1"/>
        <c:noMultiLvlLbl val="0"/>
      </c:catAx>
      <c:valAx>
        <c:axId val="-448751328"/>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Number of Users</a:t>
                </a:r>
              </a:p>
            </c:rich>
          </c:tx>
          <c:layout>
            <c:manualLayout>
              <c:xMode val="edge"/>
              <c:yMode val="edge"/>
              <c:x val="2.8984530900905279E-2"/>
              <c:y val="0.3672768225441598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48747520"/>
        <c:crosses val="autoZero"/>
        <c:crossBetween val="between"/>
      </c:valAx>
      <c:spPr>
        <a:noFill/>
        <a:ln w="12700">
          <a:solidFill>
            <a:srgbClr val="808080"/>
          </a:solidFill>
          <a:prstDash val="solid"/>
        </a:ln>
      </c:spPr>
    </c:plotArea>
    <c:legend>
      <c:legendPos val="t"/>
      <c:layout>
        <c:manualLayout>
          <c:xMode val="edge"/>
          <c:yMode val="edge"/>
          <c:x val="0.35758852991832535"/>
          <c:y val="9.1907377870837775E-2"/>
          <c:w val="0.39844141947011502"/>
          <c:h val="5.3281303438846225E-2"/>
        </c:manualLayout>
      </c:layout>
      <c:overlay val="0"/>
      <c:spPr>
        <a:ln>
          <a:solidFill>
            <a:srgbClr val="808080"/>
          </a:solidFill>
        </a:ln>
      </c:sp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Distribution Volume by Product Level</a:t>
            </a:r>
          </a:p>
        </c:rich>
      </c:tx>
      <c:layout>
        <c:manualLayout>
          <c:xMode val="edge"/>
          <c:yMode val="edge"/>
          <c:x val="0.36473386045768619"/>
          <c:y val="2.3893662927842799E-2"/>
        </c:manualLayout>
      </c:layout>
      <c:overlay val="0"/>
      <c:spPr>
        <a:noFill/>
        <a:ln w="25400">
          <a:noFill/>
        </a:ln>
      </c:spPr>
    </c:title>
    <c:autoTitleDeleted val="0"/>
    <c:plotArea>
      <c:layout>
        <c:manualLayout>
          <c:layoutTarget val="inner"/>
          <c:xMode val="edge"/>
          <c:yMode val="edge"/>
          <c:x val="0.11573220404595831"/>
          <c:y val="0.15132651521756041"/>
          <c:w val="0.83192654457896298"/>
          <c:h val="0.72173466614699733"/>
        </c:manualLayout>
      </c:layout>
      <c:barChart>
        <c:barDir val="col"/>
        <c:grouping val="stacked"/>
        <c:varyColors val="0"/>
        <c:ser>
          <c:idx val="1"/>
          <c:order val="0"/>
          <c:tx>
            <c:strRef>
              <c:f>Distribution_Mission_Level!$B$5</c:f>
              <c:strCache>
                <c:ptCount val="1"/>
                <c:pt idx="0">
                  <c:v> Level 0 </c:v>
                </c:pt>
              </c:strCache>
            </c:strRef>
          </c:tx>
          <c:invertIfNegative val="0"/>
          <c:cat>
            <c:multiLvlStrRef>
              <c:f>Distribution_Mission_Level!$M$3:$V$4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Distributed Volume (TB)</c:v>
                  </c:pt>
                </c:lvl>
              </c:multiLvlStrCache>
            </c:multiLvlStrRef>
          </c:cat>
          <c:val>
            <c:numRef>
              <c:f>Distribution_Mission_Level!$M$5:$V$5</c:f>
              <c:numCache>
                <c:formatCode>_(* #,##0.00_);_(* \(#,##0.00\);_(* "-"??_);_(@_)</c:formatCode>
                <c:ptCount val="10"/>
                <c:pt idx="0">
                  <c:v>80.434350685210021</c:v>
                </c:pt>
                <c:pt idx="1">
                  <c:v>0</c:v>
                </c:pt>
                <c:pt idx="2">
                  <c:v>3.5149477692602837</c:v>
                </c:pt>
                <c:pt idx="3">
                  <c:v>0</c:v>
                </c:pt>
                <c:pt idx="4">
                  <c:v>136.7800523375042</c:v>
                </c:pt>
                <c:pt idx="5">
                  <c:v>12897.729152183887</c:v>
                </c:pt>
                <c:pt idx="6">
                  <c:v>0</c:v>
                </c:pt>
                <c:pt idx="7">
                  <c:v>0</c:v>
                </c:pt>
                <c:pt idx="8">
                  <c:v>0</c:v>
                </c:pt>
                <c:pt idx="9">
                  <c:v>0.23278048520751268</c:v>
                </c:pt>
              </c:numCache>
            </c:numRef>
          </c:val>
          <c:extLst>
            <c:ext xmlns:c16="http://schemas.microsoft.com/office/drawing/2014/chart" uri="{C3380CC4-5D6E-409C-BE32-E72D297353CC}">
              <c16:uniqueId val="{00000000-0FBB-8E4B-A520-4DEE558E2B38}"/>
            </c:ext>
          </c:extLst>
        </c:ser>
        <c:ser>
          <c:idx val="0"/>
          <c:order val="1"/>
          <c:tx>
            <c:strRef>
              <c:f>Distribution_Mission_Level!$B$6</c:f>
              <c:strCache>
                <c:ptCount val="1"/>
                <c:pt idx="0">
                  <c:v> Level 1 </c:v>
                </c:pt>
              </c:strCache>
            </c:strRef>
          </c:tx>
          <c:invertIfNegative val="0"/>
          <c:cat>
            <c:multiLvlStrRef>
              <c:f>Distribution_Mission_Level!$M$3:$V$4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Distributed Volume (TB)</c:v>
                  </c:pt>
                </c:lvl>
              </c:multiLvlStrCache>
            </c:multiLvlStrRef>
          </c:cat>
          <c:val>
            <c:numRef>
              <c:f>Distribution_Mission_Level!$M$6:$V$6</c:f>
              <c:numCache>
                <c:formatCode>_(* #,##0.00_);_(* \(#,##0.00\);_(* "-"??_);_(@_)</c:formatCode>
                <c:ptCount val="10"/>
                <c:pt idx="0">
                  <c:v>6354.744723355343</c:v>
                </c:pt>
                <c:pt idx="1">
                  <c:v>0</c:v>
                </c:pt>
                <c:pt idx="2">
                  <c:v>188.93650221862916</c:v>
                </c:pt>
                <c:pt idx="3">
                  <c:v>346.67169121143445</c:v>
                </c:pt>
                <c:pt idx="4">
                  <c:v>7560.7393146932518</c:v>
                </c:pt>
                <c:pt idx="5">
                  <c:v>114714.10773176367</c:v>
                </c:pt>
                <c:pt idx="6">
                  <c:v>0</c:v>
                </c:pt>
                <c:pt idx="7">
                  <c:v>3518.0821663192119</c:v>
                </c:pt>
                <c:pt idx="8">
                  <c:v>1581.7998772218193</c:v>
                </c:pt>
                <c:pt idx="9">
                  <c:v>3561.9967827549744</c:v>
                </c:pt>
              </c:numCache>
            </c:numRef>
          </c:val>
          <c:extLst>
            <c:ext xmlns:c16="http://schemas.microsoft.com/office/drawing/2014/chart" uri="{C3380CC4-5D6E-409C-BE32-E72D297353CC}">
              <c16:uniqueId val="{00000001-0FBB-8E4B-A520-4DEE558E2B38}"/>
            </c:ext>
          </c:extLst>
        </c:ser>
        <c:ser>
          <c:idx val="2"/>
          <c:order val="2"/>
          <c:tx>
            <c:strRef>
              <c:f>Distribution_Mission_Level!$B$7</c:f>
              <c:strCache>
                <c:ptCount val="1"/>
                <c:pt idx="0">
                  <c:v> Level 2 </c:v>
                </c:pt>
              </c:strCache>
            </c:strRef>
          </c:tx>
          <c:spPr>
            <a:solidFill>
              <a:schemeClr val="accent5">
                <a:lumMod val="75000"/>
              </a:schemeClr>
            </a:solidFill>
          </c:spPr>
          <c:invertIfNegative val="0"/>
          <c:cat>
            <c:multiLvlStrRef>
              <c:f>Distribution_Mission_Level!$M$3:$V$4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Distributed Volume (TB)</c:v>
                  </c:pt>
                </c:lvl>
              </c:multiLvlStrCache>
            </c:multiLvlStrRef>
          </c:cat>
          <c:val>
            <c:numRef>
              <c:f>Distribution_Mission_Level!$M$7:$V$7</c:f>
              <c:numCache>
                <c:formatCode>_(* #,##0.00_);_(* \(#,##0.00\);_(* "-"??_);_(@_)</c:formatCode>
                <c:ptCount val="10"/>
                <c:pt idx="0">
                  <c:v>5050.6751699618571</c:v>
                </c:pt>
                <c:pt idx="1">
                  <c:v>3.8989608531664943E-2</c:v>
                </c:pt>
                <c:pt idx="2">
                  <c:v>386.35258506412708</c:v>
                </c:pt>
                <c:pt idx="3">
                  <c:v>4152.5178742555445</c:v>
                </c:pt>
                <c:pt idx="4">
                  <c:v>5583.7300201198223</c:v>
                </c:pt>
                <c:pt idx="5">
                  <c:v>11965.751031478711</c:v>
                </c:pt>
                <c:pt idx="6">
                  <c:v>1789.8923872383007</c:v>
                </c:pt>
                <c:pt idx="7">
                  <c:v>1143.3994665311391</c:v>
                </c:pt>
                <c:pt idx="8">
                  <c:v>3619.0127473334364</c:v>
                </c:pt>
                <c:pt idx="9">
                  <c:v>28.348519362665581</c:v>
                </c:pt>
              </c:numCache>
            </c:numRef>
          </c:val>
          <c:extLst>
            <c:ext xmlns:c16="http://schemas.microsoft.com/office/drawing/2014/chart" uri="{C3380CC4-5D6E-409C-BE32-E72D297353CC}">
              <c16:uniqueId val="{00000002-0FBB-8E4B-A520-4DEE558E2B38}"/>
            </c:ext>
          </c:extLst>
        </c:ser>
        <c:ser>
          <c:idx val="3"/>
          <c:order val="3"/>
          <c:tx>
            <c:strRef>
              <c:f>Distribution_Mission_Level!$B$8</c:f>
              <c:strCache>
                <c:ptCount val="1"/>
                <c:pt idx="0">
                  <c:v> Level 3 </c:v>
                </c:pt>
              </c:strCache>
            </c:strRef>
          </c:tx>
          <c:invertIfNegative val="0"/>
          <c:cat>
            <c:multiLvlStrRef>
              <c:f>Distribution_Mission_Level!$M$3:$V$4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Distributed Volume (TB)</c:v>
                  </c:pt>
                </c:lvl>
              </c:multiLvlStrCache>
            </c:multiLvlStrRef>
          </c:cat>
          <c:val>
            <c:numRef>
              <c:f>Distribution_Mission_Level!$M$8:$V$8</c:f>
              <c:numCache>
                <c:formatCode>_(* #,##0.00_);_(* \(#,##0.00\);_(* "-"??_);_(@_)</c:formatCode>
                <c:ptCount val="10"/>
                <c:pt idx="0">
                  <c:v>7735.7777164913805</c:v>
                </c:pt>
                <c:pt idx="1">
                  <c:v>1.7798912714169952E-2</c:v>
                </c:pt>
                <c:pt idx="2">
                  <c:v>102.32090235639038</c:v>
                </c:pt>
                <c:pt idx="3">
                  <c:v>2667.9369260583926</c:v>
                </c:pt>
                <c:pt idx="4">
                  <c:v>9090.2113003482082</c:v>
                </c:pt>
                <c:pt idx="5">
                  <c:v>807.05000436781199</c:v>
                </c:pt>
                <c:pt idx="6">
                  <c:v>280.3706756491888</c:v>
                </c:pt>
                <c:pt idx="7">
                  <c:v>28.32047537376085</c:v>
                </c:pt>
                <c:pt idx="8">
                  <c:v>0.97809374617645428</c:v>
                </c:pt>
                <c:pt idx="9">
                  <c:v>2.2044128018023829E-3</c:v>
                </c:pt>
              </c:numCache>
            </c:numRef>
          </c:val>
          <c:extLst>
            <c:ext xmlns:c16="http://schemas.microsoft.com/office/drawing/2014/chart" uri="{C3380CC4-5D6E-409C-BE32-E72D297353CC}">
              <c16:uniqueId val="{00000003-0FBB-8E4B-A520-4DEE558E2B38}"/>
            </c:ext>
          </c:extLst>
        </c:ser>
        <c:ser>
          <c:idx val="4"/>
          <c:order val="4"/>
          <c:tx>
            <c:strRef>
              <c:f>Distribution_Mission_Level!$B$9</c:f>
              <c:strCache>
                <c:ptCount val="1"/>
                <c:pt idx="0">
                  <c:v> Level 4 </c:v>
                </c:pt>
              </c:strCache>
            </c:strRef>
          </c:tx>
          <c:spPr>
            <a:solidFill>
              <a:schemeClr val="accent6">
                <a:lumMod val="75000"/>
              </a:schemeClr>
            </a:solidFill>
          </c:spPr>
          <c:invertIfNegative val="0"/>
          <c:cat>
            <c:multiLvlStrRef>
              <c:f>Distribution_Mission_Level!$M$3:$V$4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Distributed Volume (TB)</c:v>
                  </c:pt>
                </c:lvl>
              </c:multiLvlStrCache>
            </c:multiLvlStrRef>
          </c:cat>
          <c:val>
            <c:numRef>
              <c:f>Distribution_Mission_Level!$M$9:$V$9</c:f>
              <c:numCache>
                <c:formatCode>_(* #,##0.00_);_(* \(#,##0.00\);_(* "-"??_);_(@_)</c:formatCode>
                <c:ptCount val="10"/>
                <c:pt idx="0">
                  <c:v>200.86375384325288</c:v>
                </c:pt>
                <c:pt idx="1">
                  <c:v>8.6273726992658299E-5</c:v>
                </c:pt>
                <c:pt idx="2">
                  <c:v>0</c:v>
                </c:pt>
                <c:pt idx="3">
                  <c:v>5.1132208318449438E-4</c:v>
                </c:pt>
                <c:pt idx="4">
                  <c:v>337.09401847808624</c:v>
                </c:pt>
                <c:pt idx="5">
                  <c:v>129.12276969907001</c:v>
                </c:pt>
                <c:pt idx="6">
                  <c:v>5.4578322803536132E-2</c:v>
                </c:pt>
                <c:pt idx="7">
                  <c:v>0.89596298951982956</c:v>
                </c:pt>
                <c:pt idx="8">
                  <c:v>2.519600942428037</c:v>
                </c:pt>
                <c:pt idx="9">
                  <c:v>0</c:v>
                </c:pt>
              </c:numCache>
            </c:numRef>
          </c:val>
          <c:extLst>
            <c:ext xmlns:c16="http://schemas.microsoft.com/office/drawing/2014/chart" uri="{C3380CC4-5D6E-409C-BE32-E72D297353CC}">
              <c16:uniqueId val="{00000004-0FBB-8E4B-A520-4DEE558E2B38}"/>
            </c:ext>
          </c:extLst>
        </c:ser>
        <c:ser>
          <c:idx val="5"/>
          <c:order val="5"/>
          <c:tx>
            <c:strRef>
              <c:f>Distribution_Mission_Level!$B$10</c:f>
              <c:strCache>
                <c:ptCount val="1"/>
                <c:pt idx="0">
                  <c:v> Other* </c:v>
                </c:pt>
              </c:strCache>
            </c:strRef>
          </c:tx>
          <c:spPr>
            <a:solidFill>
              <a:schemeClr val="accent3">
                <a:lumMod val="75000"/>
              </a:schemeClr>
            </a:solidFill>
          </c:spPr>
          <c:invertIfNegative val="0"/>
          <c:cat>
            <c:multiLvlStrRef>
              <c:f>Distribution_Mission_Level!$M$3:$V$4</c:f>
              <c:multiLvlStrCache>
                <c:ptCount val="10"/>
                <c:lvl>
                  <c:pt idx="0">
                    <c:v>Aqua</c:v>
                  </c:pt>
                  <c:pt idx="1">
                    <c:v>Aquarius</c:v>
                  </c:pt>
                  <c:pt idx="2">
                    <c:v>Aura</c:v>
                  </c:pt>
                  <c:pt idx="3">
                    <c:v>GPM</c:v>
                  </c:pt>
                  <c:pt idx="4">
                    <c:v>Terra</c:v>
                  </c:pt>
                  <c:pt idx="5">
                    <c:v>Sentinel-1A/1B/1C</c:v>
                  </c:pt>
                  <c:pt idx="6">
                    <c:v>Sentinel-2A/2B</c:v>
                  </c:pt>
                  <c:pt idx="7">
                    <c:v>Sentinel-3A/3B</c:v>
                  </c:pt>
                  <c:pt idx="8">
                    <c:v>Sentinel-5P</c:v>
                  </c:pt>
                  <c:pt idx="9">
                    <c:v>Sentinel-6/6A</c:v>
                  </c:pt>
                </c:lvl>
                <c:lvl>
                  <c:pt idx="0">
                    <c:v>Distributed Volume (TB)</c:v>
                  </c:pt>
                </c:lvl>
              </c:multiLvlStrCache>
            </c:multiLvlStrRef>
          </c:cat>
          <c:val>
            <c:numRef>
              <c:f>Distribution_Mission_Level!$M$10:$V$10</c:f>
              <c:numCache>
                <c:formatCode>_(* #,##0.00_);_(* \(#,##0.00\);_(* "-"??_);_(@_)</c:formatCode>
                <c:ptCount val="10"/>
                <c:pt idx="0">
                  <c:v>34.261427076440583</c:v>
                </c:pt>
                <c:pt idx="1">
                  <c:v>0</c:v>
                </c:pt>
                <c:pt idx="2">
                  <c:v>0</c:v>
                </c:pt>
                <c:pt idx="3">
                  <c:v>0</c:v>
                </c:pt>
                <c:pt idx="4">
                  <c:v>20.316297278477556</c:v>
                </c:pt>
                <c:pt idx="5">
                  <c:v>6.1167728226791899E-3</c:v>
                </c:pt>
                <c:pt idx="6">
                  <c:v>25733.680974249513</c:v>
                </c:pt>
                <c:pt idx="7">
                  <c:v>1.0971587723088281</c:v>
                </c:pt>
                <c:pt idx="8">
                  <c:v>0</c:v>
                </c:pt>
                <c:pt idx="9">
                  <c:v>0</c:v>
                </c:pt>
              </c:numCache>
            </c:numRef>
          </c:val>
          <c:extLst>
            <c:ext xmlns:c16="http://schemas.microsoft.com/office/drawing/2014/chart" uri="{C3380CC4-5D6E-409C-BE32-E72D297353CC}">
              <c16:uniqueId val="{00000005-0FBB-8E4B-A520-4DEE558E2B38}"/>
            </c:ext>
          </c:extLst>
        </c:ser>
        <c:dLbls>
          <c:showLegendKey val="0"/>
          <c:showVal val="0"/>
          <c:showCatName val="0"/>
          <c:showSerName val="0"/>
          <c:showPercent val="0"/>
          <c:showBubbleSize val="0"/>
        </c:dLbls>
        <c:gapWidth val="150"/>
        <c:overlap val="100"/>
        <c:axId val="-448757312"/>
        <c:axId val="-448745888"/>
      </c:barChart>
      <c:catAx>
        <c:axId val="-448757312"/>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baseline="0"/>
                  <a:t>Mission</a:t>
                </a:r>
              </a:p>
            </c:rich>
          </c:tx>
          <c:layout>
            <c:manualLayout>
              <c:xMode val="edge"/>
              <c:yMode val="edge"/>
              <c:x val="0.49514167291597971"/>
              <c:y val="0.9503842353069900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900000" vert="horz"/>
          <a:lstStyle/>
          <a:p>
            <a:pPr>
              <a:defRPr sz="1000" b="0" i="0" u="none" strike="noStrike" baseline="0">
                <a:solidFill>
                  <a:srgbClr val="000000"/>
                </a:solidFill>
                <a:latin typeface="Arial"/>
                <a:ea typeface="Arial"/>
                <a:cs typeface="Arial"/>
              </a:defRPr>
            </a:pPr>
            <a:endParaRPr lang="en-US"/>
          </a:p>
        </c:txPr>
        <c:crossAx val="-448745888"/>
        <c:crosses val="autoZero"/>
        <c:auto val="1"/>
        <c:lblAlgn val="ctr"/>
        <c:lblOffset val="100"/>
        <c:tickLblSkip val="1"/>
        <c:tickMarkSkip val="1"/>
        <c:noMultiLvlLbl val="0"/>
      </c:catAx>
      <c:valAx>
        <c:axId val="-448745888"/>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sz="1000" b="1" i="0" u="none" strike="noStrike" baseline="0">
                    <a:effectLst/>
                  </a:rPr>
                  <a:t>Volume Distributed (TB</a:t>
                </a:r>
                <a:r>
                  <a:rPr lang="en-US"/>
                  <a:t>)</a:t>
                </a:r>
              </a:p>
            </c:rich>
          </c:tx>
          <c:layout>
            <c:manualLayout>
              <c:xMode val="edge"/>
              <c:yMode val="edge"/>
              <c:x val="2.6141266659125726E-2"/>
              <c:y val="0.281172705030666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48757312"/>
        <c:crosses val="autoZero"/>
        <c:crossBetween val="between"/>
      </c:valAx>
      <c:spPr>
        <a:noFill/>
        <a:ln w="12700">
          <a:solidFill>
            <a:srgbClr val="000000"/>
          </a:solidFill>
        </a:ln>
      </c:spPr>
    </c:plotArea>
    <c:legend>
      <c:legendPos val="t"/>
      <c:layout>
        <c:manualLayout>
          <c:xMode val="edge"/>
          <c:yMode val="edge"/>
          <c:x val="0.34685203809929116"/>
          <c:y val="7.8473515625374052E-2"/>
          <c:w val="0.39921979653680412"/>
          <c:h val="5.1877821879832808E-2"/>
        </c:manualLayout>
      </c:layout>
      <c:overlay val="0"/>
      <c:spPr>
        <a:ln>
          <a:solidFill>
            <a:srgbClr val="000000"/>
          </a:solidFill>
        </a:ln>
      </c:sp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Calibri" panose="020F0502020204030204" pitchFamily="34" charset="0"/>
                <a:ea typeface="+mn-ea"/>
                <a:cs typeface="Calibri" panose="020F0502020204030204" pitchFamily="34" charset="0"/>
              </a:defRPr>
            </a:pPr>
            <a:r>
              <a:rPr lang="en-US" sz="1800">
                <a:latin typeface="Calibri" panose="020F0502020204030204" pitchFamily="34" charset="0"/>
                <a:cs typeface="Calibri" panose="020F0502020204030204" pitchFamily="34" charset="0"/>
              </a:rPr>
              <a:t>Distribution of NRT Products</a:t>
            </a:r>
          </a:p>
        </c:rich>
      </c:tx>
      <c:layout>
        <c:manualLayout>
          <c:xMode val="edge"/>
          <c:yMode val="edge"/>
          <c:x val="0.35650977552498192"/>
          <c:y val="1.5418502202643172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Calibri" panose="020F0502020204030204" pitchFamily="34" charset="0"/>
              <a:ea typeface="+mn-ea"/>
              <a:cs typeface="Calibri" panose="020F0502020204030204" pitchFamily="34" charset="0"/>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3635947932286882"/>
          <c:y val="0.16646415068160533"/>
          <c:w val="0.75334910797265464"/>
          <c:h val="0.68291026397030774"/>
        </c:manualLayout>
      </c:layout>
      <c:pie3DChart>
        <c:varyColors val="1"/>
        <c:ser>
          <c:idx val="0"/>
          <c:order val="0"/>
          <c:tx>
            <c:strRef>
              <c:f>NRT!$C$107</c:f>
              <c:strCache>
                <c:ptCount val="1"/>
                <c:pt idx="0">
                  <c:v># of Files *</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extLst>
              <c:ext xmlns:c16="http://schemas.microsoft.com/office/drawing/2014/chart" uri="{C3380CC4-5D6E-409C-BE32-E72D297353CC}">
                <c16:uniqueId val="{00000001-1C25-F944-B545-A1C0BBE49D68}"/>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sp3d/>
            </c:spPr>
            <c:extLst>
              <c:ext xmlns:c16="http://schemas.microsoft.com/office/drawing/2014/chart" uri="{C3380CC4-5D6E-409C-BE32-E72D297353CC}">
                <c16:uniqueId val="{00000003-1C25-F944-B545-A1C0BBE49D68}"/>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sp3d/>
            </c:spPr>
            <c:extLst>
              <c:ext xmlns:c16="http://schemas.microsoft.com/office/drawing/2014/chart" uri="{C3380CC4-5D6E-409C-BE32-E72D297353CC}">
                <c16:uniqueId val="{00000005-1C25-F944-B545-A1C0BBE49D68}"/>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sp3d/>
            </c:spPr>
            <c:extLst>
              <c:ext xmlns:c16="http://schemas.microsoft.com/office/drawing/2014/chart" uri="{C3380CC4-5D6E-409C-BE32-E72D297353CC}">
                <c16:uniqueId val="{00000007-1C25-F944-B545-A1C0BBE49D68}"/>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sp3d/>
            </c:spPr>
            <c:extLst>
              <c:ext xmlns:c16="http://schemas.microsoft.com/office/drawing/2014/chart" uri="{C3380CC4-5D6E-409C-BE32-E72D297353CC}">
                <c16:uniqueId val="{00000009-1C25-F944-B545-A1C0BBE49D68}"/>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sp3d/>
            </c:spPr>
            <c:extLst>
              <c:ext xmlns:c16="http://schemas.microsoft.com/office/drawing/2014/chart" uri="{C3380CC4-5D6E-409C-BE32-E72D297353CC}">
                <c16:uniqueId val="{0000000B-1C25-F944-B545-A1C0BBE49D68}"/>
              </c:ext>
            </c:extLst>
          </c:dPt>
          <c:dPt>
            <c:idx val="6"/>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0D-1C25-F944-B545-A1C0BBE49D68}"/>
              </c:ext>
            </c:extLst>
          </c:dPt>
          <c:dPt>
            <c:idx val="7"/>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0F-1C25-F944-B545-A1C0BBE49D68}"/>
              </c:ext>
            </c:extLst>
          </c:dPt>
          <c:dPt>
            <c:idx val="8"/>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1-1C25-F944-B545-A1C0BBE49D68}"/>
              </c:ext>
            </c:extLst>
          </c:dPt>
          <c:dPt>
            <c:idx val="9"/>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3-1C25-F944-B545-A1C0BBE49D68}"/>
              </c:ext>
            </c:extLst>
          </c:dPt>
          <c:dPt>
            <c:idx val="10"/>
            <c:bubble3D val="0"/>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5-1C25-F944-B545-A1C0BBE49D68}"/>
              </c:ext>
            </c:extLst>
          </c:dPt>
          <c:dPt>
            <c:idx val="11"/>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7-1C25-F944-B545-A1C0BBE49D68}"/>
              </c:ext>
            </c:extLst>
          </c:dPt>
          <c:dPt>
            <c:idx val="12"/>
            <c:bubble3D val="0"/>
            <c:spPr>
              <a:gradFill rotWithShape="1">
                <a:gsLst>
                  <a:gs pos="0">
                    <a:schemeClr val="accent1">
                      <a:lumMod val="80000"/>
                      <a:lumOff val="20000"/>
                      <a:satMod val="103000"/>
                      <a:lumMod val="102000"/>
                      <a:tint val="94000"/>
                    </a:schemeClr>
                  </a:gs>
                  <a:gs pos="50000">
                    <a:schemeClr val="accent1">
                      <a:lumMod val="80000"/>
                      <a:lumOff val="20000"/>
                      <a:satMod val="110000"/>
                      <a:lumMod val="100000"/>
                      <a:shade val="100000"/>
                    </a:schemeClr>
                  </a:gs>
                  <a:gs pos="100000">
                    <a:schemeClr val="accent1">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19-1C25-F944-B545-A1C0BBE49D68}"/>
              </c:ext>
            </c:extLst>
          </c:dPt>
          <c:dPt>
            <c:idx val="13"/>
            <c:bubble3D val="0"/>
            <c:spPr>
              <a:gradFill rotWithShape="1">
                <a:gsLst>
                  <a:gs pos="0">
                    <a:schemeClr val="accent2">
                      <a:lumMod val="80000"/>
                      <a:lumOff val="20000"/>
                      <a:satMod val="103000"/>
                      <a:lumMod val="102000"/>
                      <a:tint val="94000"/>
                    </a:schemeClr>
                  </a:gs>
                  <a:gs pos="50000">
                    <a:schemeClr val="accent2">
                      <a:lumMod val="80000"/>
                      <a:lumOff val="20000"/>
                      <a:satMod val="110000"/>
                      <a:lumMod val="100000"/>
                      <a:shade val="100000"/>
                    </a:schemeClr>
                  </a:gs>
                  <a:gs pos="100000">
                    <a:schemeClr val="accent2">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1B-1C25-F944-B545-A1C0BBE49D68}"/>
              </c:ext>
            </c:extLst>
          </c:dPt>
          <c:dPt>
            <c:idx val="14"/>
            <c:bubble3D val="0"/>
            <c:spPr>
              <a:gradFill rotWithShape="1">
                <a:gsLst>
                  <a:gs pos="0">
                    <a:schemeClr val="accent3">
                      <a:lumMod val="80000"/>
                      <a:lumOff val="20000"/>
                      <a:satMod val="103000"/>
                      <a:lumMod val="102000"/>
                      <a:tint val="94000"/>
                    </a:schemeClr>
                  </a:gs>
                  <a:gs pos="50000">
                    <a:schemeClr val="accent3">
                      <a:lumMod val="80000"/>
                      <a:lumOff val="20000"/>
                      <a:satMod val="110000"/>
                      <a:lumMod val="100000"/>
                      <a:shade val="100000"/>
                    </a:schemeClr>
                  </a:gs>
                  <a:gs pos="100000">
                    <a:schemeClr val="accent3">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1D-1C25-F944-B545-A1C0BBE49D68}"/>
              </c:ext>
            </c:extLst>
          </c:dPt>
          <c:dPt>
            <c:idx val="15"/>
            <c:bubble3D val="0"/>
            <c:spPr>
              <a:gradFill rotWithShape="1">
                <a:gsLst>
                  <a:gs pos="0">
                    <a:schemeClr val="accent4">
                      <a:lumMod val="80000"/>
                      <a:lumOff val="20000"/>
                      <a:satMod val="103000"/>
                      <a:lumMod val="102000"/>
                      <a:tint val="94000"/>
                    </a:schemeClr>
                  </a:gs>
                  <a:gs pos="50000">
                    <a:schemeClr val="accent4">
                      <a:lumMod val="80000"/>
                      <a:lumOff val="20000"/>
                      <a:satMod val="110000"/>
                      <a:lumMod val="100000"/>
                      <a:shade val="100000"/>
                    </a:schemeClr>
                  </a:gs>
                  <a:gs pos="100000">
                    <a:schemeClr val="accent4">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1F-1C25-F944-B545-A1C0BBE49D68}"/>
              </c:ext>
            </c:extLst>
          </c:dPt>
          <c:dPt>
            <c:idx val="16"/>
            <c:bubble3D val="0"/>
            <c:spPr>
              <a:gradFill rotWithShape="1">
                <a:gsLst>
                  <a:gs pos="0">
                    <a:schemeClr val="accent5">
                      <a:lumMod val="80000"/>
                      <a:lumOff val="20000"/>
                      <a:satMod val="103000"/>
                      <a:lumMod val="102000"/>
                      <a:tint val="94000"/>
                    </a:schemeClr>
                  </a:gs>
                  <a:gs pos="50000">
                    <a:schemeClr val="accent5">
                      <a:lumMod val="80000"/>
                      <a:lumOff val="20000"/>
                      <a:satMod val="110000"/>
                      <a:lumMod val="100000"/>
                      <a:shade val="100000"/>
                    </a:schemeClr>
                  </a:gs>
                  <a:gs pos="100000">
                    <a:schemeClr val="accent5">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21-1C25-F944-B545-A1C0BBE49D68}"/>
              </c:ext>
            </c:extLst>
          </c:dPt>
          <c:dPt>
            <c:idx val="17"/>
            <c:bubble3D val="0"/>
            <c:spPr>
              <a:gradFill rotWithShape="1">
                <a:gsLst>
                  <a:gs pos="0">
                    <a:schemeClr val="accent6">
                      <a:lumMod val="80000"/>
                      <a:lumOff val="20000"/>
                      <a:satMod val="103000"/>
                      <a:lumMod val="102000"/>
                      <a:tint val="94000"/>
                    </a:schemeClr>
                  </a:gs>
                  <a:gs pos="50000">
                    <a:schemeClr val="accent6">
                      <a:lumMod val="80000"/>
                      <a:lumOff val="20000"/>
                      <a:satMod val="110000"/>
                      <a:lumMod val="100000"/>
                      <a:shade val="100000"/>
                    </a:schemeClr>
                  </a:gs>
                  <a:gs pos="100000">
                    <a:schemeClr val="accent6">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23-1C25-F944-B545-A1C0BBE49D68}"/>
              </c:ext>
            </c:extLst>
          </c:dPt>
          <c:dPt>
            <c:idx val="18"/>
            <c:bubble3D val="0"/>
            <c:spPr>
              <a:gradFill rotWithShape="1">
                <a:gsLst>
                  <a:gs pos="0">
                    <a:schemeClr val="accent1">
                      <a:lumMod val="80000"/>
                      <a:satMod val="103000"/>
                      <a:lumMod val="102000"/>
                      <a:tint val="94000"/>
                    </a:schemeClr>
                  </a:gs>
                  <a:gs pos="50000">
                    <a:schemeClr val="accent1">
                      <a:lumMod val="80000"/>
                      <a:satMod val="110000"/>
                      <a:lumMod val="100000"/>
                      <a:shade val="100000"/>
                    </a:schemeClr>
                  </a:gs>
                  <a:gs pos="100000">
                    <a:schemeClr val="accent1">
                      <a:lumMod val="80000"/>
                      <a:lumMod val="99000"/>
                      <a:satMod val="120000"/>
                      <a:shade val="78000"/>
                    </a:schemeClr>
                  </a:gs>
                </a:gsLst>
                <a:lin ang="5400000" scaled="0"/>
              </a:gradFill>
              <a:ln>
                <a:noFill/>
              </a:ln>
              <a:effectLst/>
              <a:sp3d/>
            </c:spPr>
            <c:extLst>
              <c:ext xmlns:c16="http://schemas.microsoft.com/office/drawing/2014/chart" uri="{C3380CC4-5D6E-409C-BE32-E72D297353CC}">
                <c16:uniqueId val="{00000025-1C25-F944-B545-A1C0BBE49D68}"/>
              </c:ext>
            </c:extLst>
          </c:dPt>
          <c:dPt>
            <c:idx val="19"/>
            <c:bubble3D val="0"/>
            <c:spPr>
              <a:gradFill rotWithShape="1">
                <a:gsLst>
                  <a:gs pos="0">
                    <a:schemeClr val="accent2">
                      <a:lumMod val="80000"/>
                      <a:satMod val="103000"/>
                      <a:lumMod val="102000"/>
                      <a:tint val="94000"/>
                    </a:schemeClr>
                  </a:gs>
                  <a:gs pos="50000">
                    <a:schemeClr val="accent2">
                      <a:lumMod val="80000"/>
                      <a:satMod val="110000"/>
                      <a:lumMod val="100000"/>
                      <a:shade val="100000"/>
                    </a:schemeClr>
                  </a:gs>
                  <a:gs pos="100000">
                    <a:schemeClr val="accent2">
                      <a:lumMod val="80000"/>
                      <a:lumMod val="99000"/>
                      <a:satMod val="120000"/>
                      <a:shade val="78000"/>
                    </a:schemeClr>
                  </a:gs>
                </a:gsLst>
                <a:lin ang="5400000" scaled="0"/>
              </a:gradFill>
              <a:ln>
                <a:noFill/>
              </a:ln>
              <a:effectLst/>
              <a:sp3d/>
            </c:spPr>
            <c:extLst>
              <c:ext xmlns:c16="http://schemas.microsoft.com/office/drawing/2014/chart" uri="{C3380CC4-5D6E-409C-BE32-E72D297353CC}">
                <c16:uniqueId val="{00000027-1C25-F944-B545-A1C0BBE49D68}"/>
              </c:ext>
            </c:extLst>
          </c:dPt>
          <c:dPt>
            <c:idx val="20"/>
            <c:bubble3D val="0"/>
            <c:spPr>
              <a:gradFill rotWithShape="1">
                <a:gsLst>
                  <a:gs pos="0">
                    <a:schemeClr val="accent3">
                      <a:lumMod val="80000"/>
                      <a:satMod val="103000"/>
                      <a:lumMod val="102000"/>
                      <a:tint val="94000"/>
                    </a:schemeClr>
                  </a:gs>
                  <a:gs pos="50000">
                    <a:schemeClr val="accent3">
                      <a:lumMod val="80000"/>
                      <a:satMod val="110000"/>
                      <a:lumMod val="100000"/>
                      <a:shade val="100000"/>
                    </a:schemeClr>
                  </a:gs>
                  <a:gs pos="100000">
                    <a:schemeClr val="accent3">
                      <a:lumMod val="80000"/>
                      <a:lumMod val="99000"/>
                      <a:satMod val="120000"/>
                      <a:shade val="78000"/>
                    </a:schemeClr>
                  </a:gs>
                </a:gsLst>
                <a:lin ang="5400000" scaled="0"/>
              </a:gradFill>
              <a:ln>
                <a:noFill/>
              </a:ln>
              <a:effectLst/>
              <a:sp3d/>
            </c:spPr>
            <c:extLst>
              <c:ext xmlns:c16="http://schemas.microsoft.com/office/drawing/2014/chart" uri="{C3380CC4-5D6E-409C-BE32-E72D297353CC}">
                <c16:uniqueId val="{00000029-1C25-F944-B545-A1C0BBE49D68}"/>
              </c:ext>
            </c:extLst>
          </c:dPt>
          <c:dPt>
            <c:idx val="21"/>
            <c:bubble3D val="0"/>
            <c:spPr>
              <a:gradFill rotWithShape="1">
                <a:gsLst>
                  <a:gs pos="0">
                    <a:schemeClr val="accent4">
                      <a:lumMod val="80000"/>
                      <a:satMod val="103000"/>
                      <a:lumMod val="102000"/>
                      <a:tint val="94000"/>
                    </a:schemeClr>
                  </a:gs>
                  <a:gs pos="50000">
                    <a:schemeClr val="accent4">
                      <a:lumMod val="80000"/>
                      <a:satMod val="110000"/>
                      <a:lumMod val="100000"/>
                      <a:shade val="100000"/>
                    </a:schemeClr>
                  </a:gs>
                  <a:gs pos="100000">
                    <a:schemeClr val="accent4">
                      <a:lumMod val="80000"/>
                      <a:lumMod val="99000"/>
                      <a:satMod val="120000"/>
                      <a:shade val="78000"/>
                    </a:schemeClr>
                  </a:gs>
                </a:gsLst>
                <a:lin ang="5400000" scaled="0"/>
              </a:gradFill>
              <a:ln>
                <a:noFill/>
              </a:ln>
              <a:effectLst/>
              <a:sp3d/>
            </c:spPr>
            <c:extLst>
              <c:ext xmlns:c16="http://schemas.microsoft.com/office/drawing/2014/chart" uri="{C3380CC4-5D6E-409C-BE32-E72D297353CC}">
                <c16:uniqueId val="{0000002B-1C25-F944-B545-A1C0BBE49D68}"/>
              </c:ext>
            </c:extLst>
          </c:dPt>
          <c:dPt>
            <c:idx val="22"/>
            <c:bubble3D val="0"/>
            <c:spPr>
              <a:gradFill rotWithShape="1">
                <a:gsLst>
                  <a:gs pos="0">
                    <a:schemeClr val="accent5">
                      <a:lumMod val="80000"/>
                      <a:satMod val="103000"/>
                      <a:lumMod val="102000"/>
                      <a:tint val="94000"/>
                    </a:schemeClr>
                  </a:gs>
                  <a:gs pos="50000">
                    <a:schemeClr val="accent5">
                      <a:lumMod val="80000"/>
                      <a:satMod val="110000"/>
                      <a:lumMod val="100000"/>
                      <a:shade val="100000"/>
                    </a:schemeClr>
                  </a:gs>
                  <a:gs pos="100000">
                    <a:schemeClr val="accent5">
                      <a:lumMod val="80000"/>
                      <a:lumMod val="99000"/>
                      <a:satMod val="120000"/>
                      <a:shade val="78000"/>
                    </a:schemeClr>
                  </a:gs>
                </a:gsLst>
                <a:lin ang="5400000" scaled="0"/>
              </a:gradFill>
              <a:ln>
                <a:noFill/>
              </a:ln>
              <a:effectLst/>
              <a:sp3d/>
            </c:spPr>
            <c:extLst>
              <c:ext xmlns:c16="http://schemas.microsoft.com/office/drawing/2014/chart" uri="{C3380CC4-5D6E-409C-BE32-E72D297353CC}">
                <c16:uniqueId val="{0000002D-1C25-F944-B545-A1C0BBE49D68}"/>
              </c:ext>
            </c:extLst>
          </c:dPt>
          <c:dLbls>
            <c:dLbl>
              <c:idx val="0"/>
              <c:layout>
                <c:manualLayout>
                  <c:x val="-0.29109341057204924"/>
                  <c:y val="-5.2127649731210153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C25-F944-B545-A1C0BBE49D68}"/>
                </c:ext>
              </c:extLst>
            </c:dLbl>
            <c:dLbl>
              <c:idx val="1"/>
              <c:layout>
                <c:manualLayout>
                  <c:x val="-0.1853729181752353"/>
                  <c:y val="-5.7975476083110759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C25-F944-B545-A1C0BBE49D68}"/>
                </c:ext>
              </c:extLst>
            </c:dLbl>
            <c:dLbl>
              <c:idx val="2"/>
              <c:layout>
                <c:manualLayout>
                  <c:x val="-0.10282404055032585"/>
                  <c:y val="-6.1701411772867608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C25-F944-B545-A1C0BBE49D68}"/>
                </c:ext>
              </c:extLst>
            </c:dLbl>
            <c:dLbl>
              <c:idx val="3"/>
              <c:layout>
                <c:manualLayout>
                  <c:x val="1.448225923244026E-3"/>
                  <c:y val="-6.6079295154185022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C25-F944-B545-A1C0BBE49D68}"/>
                </c:ext>
              </c:extLst>
            </c:dLbl>
            <c:dLbl>
              <c:idx val="4"/>
              <c:layout>
                <c:manualLayout>
                  <c:x val="0.16944243301955095"/>
                  <c:y val="-0.10045717853550244"/>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C25-F944-B545-A1C0BBE49D68}"/>
                </c:ext>
              </c:extLst>
            </c:dLbl>
            <c:dLbl>
              <c:idx val="5"/>
              <c:layout>
                <c:manualLayout>
                  <c:x val="0.19695872556118754"/>
                  <c:y val="-5.7318578420940625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1C25-F944-B545-A1C0BBE49D68}"/>
                </c:ext>
              </c:extLst>
            </c:dLbl>
            <c:dLbl>
              <c:idx val="6"/>
              <c:layout>
                <c:manualLayout>
                  <c:x val="0.21868211440984794"/>
                  <c:y val="-9.8244769932548087E-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C25-F944-B545-A1C0BBE49D68}"/>
                </c:ext>
              </c:extLst>
            </c:dLbl>
            <c:dLbl>
              <c:idx val="7"/>
              <c:layout>
                <c:manualLayout>
                  <c:x val="0.33888486603910212"/>
                  <c:y val="6.1461365507924928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1C25-F944-B545-A1C0BBE49D68}"/>
                </c:ext>
              </c:extLst>
            </c:dLbl>
            <c:dLbl>
              <c:idx val="8"/>
              <c:layout>
                <c:manualLayout>
                  <c:x val="0.27371469949312083"/>
                  <c:y val="0.11354441740610861"/>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1C25-F944-B545-A1C0BBE49D68}"/>
                </c:ext>
              </c:extLst>
            </c:dLbl>
            <c:dLbl>
              <c:idx val="9"/>
              <c:layout>
                <c:manualLayout>
                  <c:x val="6.5170166545981179E-2"/>
                  <c:y val="0.1155600173950053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1C25-F944-B545-A1C0BBE49D68}"/>
                </c:ext>
              </c:extLst>
            </c:dLbl>
            <c:dLbl>
              <c:idx val="11"/>
              <c:layout>
                <c:manualLayout>
                  <c:x val="0.20999275887038377"/>
                  <c:y val="4.7449584816131119E-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7-1C25-F944-B545-A1C0BBE49D68}"/>
                </c:ext>
              </c:extLst>
            </c:dLbl>
            <c:dLbl>
              <c:idx val="12"/>
              <c:layout>
                <c:manualLayout>
                  <c:x val="0.13758146270818236"/>
                  <c:y val="3.3214709371292998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9-1C25-F944-B545-A1C0BBE49D68}"/>
                </c:ext>
              </c:extLst>
            </c:dLbl>
            <c:dLbl>
              <c:idx val="13"/>
              <c:layout>
                <c:manualLayout>
                  <c:x val="0.13034033309196236"/>
                  <c:y val="8.5913489888653785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B-1C25-F944-B545-A1C0BBE49D68}"/>
                </c:ext>
              </c:extLst>
            </c:dLbl>
            <c:dLbl>
              <c:idx val="14"/>
              <c:layout>
                <c:manualLayout>
                  <c:x val="3.3309196234612599E-2"/>
                  <c:y val="6.219917444240175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D-1C25-F944-B545-A1C0BBE49D68}"/>
                </c:ext>
              </c:extLst>
            </c:dLbl>
            <c:dLbl>
              <c:idx val="15"/>
              <c:layout>
                <c:manualLayout>
                  <c:x val="8.1100651701665513E-2"/>
                  <c:y val="0.1137039092580386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F-1C25-F944-B545-A1C0BBE49D68}"/>
                </c:ext>
              </c:extLst>
            </c:dLbl>
            <c:dLbl>
              <c:idx val="16"/>
              <c:layout>
                <c:manualLayout>
                  <c:x val="-7.2411296162201298E-4"/>
                  <c:y val="9.1217530193067498E-2"/>
                </c:manualLayout>
              </c:layout>
              <c:numFmt formatCode="#,##0.00" sourceLinked="0"/>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manualLayout>
                      <c:w val="0.15143368664724297"/>
                      <c:h val="6.1367444727772016E-2"/>
                    </c:manualLayout>
                  </c15:layout>
                </c:ext>
                <c:ext xmlns:c16="http://schemas.microsoft.com/office/drawing/2014/chart" uri="{C3380CC4-5D6E-409C-BE32-E72D297353CC}">
                  <c16:uniqueId val="{00000021-1C25-F944-B545-A1C0BBE49D68}"/>
                </c:ext>
              </c:extLst>
            </c:dLbl>
            <c:dLbl>
              <c:idx val="17"/>
              <c:layout>
                <c:manualLayout>
                  <c:x val="-0.22737146994931209"/>
                  <c:y val="-0.13285883748517199"/>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3-1C25-F944-B545-A1C0BBE49D68}"/>
                </c:ext>
              </c:extLst>
            </c:dLbl>
            <c:dLbl>
              <c:idx val="18"/>
              <c:layout>
                <c:manualLayout>
                  <c:x val="-3.7653874004344681E-2"/>
                  <c:y val="7.591933570581258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5-1C25-F944-B545-A1C0BBE49D68}"/>
                </c:ext>
              </c:extLst>
            </c:dLbl>
            <c:dLbl>
              <c:idx val="19"/>
              <c:layout>
                <c:manualLayout>
                  <c:x val="-0.20275162925416365"/>
                  <c:y val="5.9311981020166077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7-1C25-F944-B545-A1C0BBE49D68}"/>
                </c:ext>
              </c:extLst>
            </c:dLbl>
            <c:dLbl>
              <c:idx val="20"/>
              <c:layout>
                <c:manualLayout>
                  <c:x val="-0.16799420709630702"/>
                  <c:y val="-2.3722924314177772E-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9-1C25-F944-B545-A1C0BBE49D68}"/>
                </c:ext>
              </c:extLst>
            </c:dLbl>
            <c:dLbl>
              <c:idx val="22"/>
              <c:layout>
                <c:manualLayout>
                  <c:x val="-0.30847212165097754"/>
                  <c:y val="-2.6401547045162245E-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D-1C25-F944-B545-A1C0BBE49D68}"/>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0"/>
            <c:showCatName val="1"/>
            <c:showSerName val="0"/>
            <c:showPercent val="0"/>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NRT!$A$108:$A$130</c:f>
              <c:strCache>
                <c:ptCount val="23"/>
                <c:pt idx="0">
                  <c:v>AIRS</c:v>
                </c:pt>
                <c:pt idx="1">
                  <c:v>AMR</c:v>
                </c:pt>
                <c:pt idx="2">
                  <c:v>ATLAS</c:v>
                </c:pt>
                <c:pt idx="3">
                  <c:v>DDMI</c:v>
                </c:pt>
                <c:pt idx="4">
                  <c:v>GNSS-RO</c:v>
                </c:pt>
                <c:pt idx="5">
                  <c:v>HARP2</c:v>
                </c:pt>
                <c:pt idx="6">
                  <c:v>JASON-CLASS ALTIMETER</c:v>
                </c:pt>
                <c:pt idx="7">
                  <c:v>L-SAR</c:v>
                </c:pt>
                <c:pt idx="8">
                  <c:v>MLS</c:v>
                </c:pt>
                <c:pt idx="9">
                  <c:v>MODIS-A</c:v>
                </c:pt>
                <c:pt idx="10">
                  <c:v>MODIS-T</c:v>
                </c:pt>
                <c:pt idx="11">
                  <c:v>OCI</c:v>
                </c:pt>
                <c:pt idx="12">
                  <c:v>OLCI</c:v>
                </c:pt>
                <c:pt idx="13">
                  <c:v>OLI</c:v>
                </c:pt>
                <c:pt idx="14">
                  <c:v>OMI</c:v>
                </c:pt>
                <c:pt idx="15">
                  <c:v>OMPS</c:v>
                </c:pt>
                <c:pt idx="16">
                  <c:v>POSEIDON-4 RADAR ALTIMETER</c:v>
                </c:pt>
                <c:pt idx="17">
                  <c:v>SMAP L-BAND RADIOMETER</c:v>
                </c:pt>
                <c:pt idx="18">
                  <c:v>SPEXONE</c:v>
                </c:pt>
                <c:pt idx="19">
                  <c:v>TEMPO</c:v>
                </c:pt>
                <c:pt idx="20">
                  <c:v>TROPOMI</c:v>
                </c:pt>
                <c:pt idx="21">
                  <c:v>VIIRS</c:v>
                </c:pt>
                <c:pt idx="22">
                  <c:v>OTHER1</c:v>
                </c:pt>
              </c:strCache>
            </c:strRef>
          </c:cat>
          <c:val>
            <c:numRef>
              <c:f>NRT!$C$108:$C$130</c:f>
              <c:numCache>
                <c:formatCode>_(* #,##0_);_(* \(#,##0\);_(* "-"??_);_(@_)</c:formatCode>
                <c:ptCount val="23"/>
                <c:pt idx="0">
                  <c:v>4676396</c:v>
                </c:pt>
                <c:pt idx="1">
                  <c:v>55605</c:v>
                </c:pt>
                <c:pt idx="2">
                  <c:v>3077070</c:v>
                </c:pt>
                <c:pt idx="3">
                  <c:v>39145</c:v>
                </c:pt>
                <c:pt idx="4">
                  <c:v>1</c:v>
                </c:pt>
                <c:pt idx="5">
                  <c:v>136316</c:v>
                </c:pt>
                <c:pt idx="6">
                  <c:v>6195</c:v>
                </c:pt>
                <c:pt idx="7">
                  <c:v>27016</c:v>
                </c:pt>
                <c:pt idx="8">
                  <c:v>2839730</c:v>
                </c:pt>
                <c:pt idx="9">
                  <c:v>94564729</c:v>
                </c:pt>
                <c:pt idx="10">
                  <c:v>53196605</c:v>
                </c:pt>
                <c:pt idx="11">
                  <c:v>1013914</c:v>
                </c:pt>
                <c:pt idx="12">
                  <c:v>646602</c:v>
                </c:pt>
                <c:pt idx="13">
                  <c:v>931623</c:v>
                </c:pt>
                <c:pt idx="14">
                  <c:v>1990808</c:v>
                </c:pt>
                <c:pt idx="15">
                  <c:v>2553637</c:v>
                </c:pt>
                <c:pt idx="16">
                  <c:v>1562594</c:v>
                </c:pt>
                <c:pt idx="17">
                  <c:v>6034360</c:v>
                </c:pt>
                <c:pt idx="18">
                  <c:v>182546</c:v>
                </c:pt>
                <c:pt idx="19" formatCode="#,##0">
                  <c:v>1354919</c:v>
                </c:pt>
                <c:pt idx="20" formatCode="#,##0">
                  <c:v>2388090</c:v>
                </c:pt>
                <c:pt idx="21" formatCode="#,##0">
                  <c:v>139932826</c:v>
                </c:pt>
                <c:pt idx="22" formatCode="#,##0">
                  <c:v>651219</c:v>
                </c:pt>
              </c:numCache>
            </c:numRef>
          </c:val>
          <c:extLst>
            <c:ext xmlns:c16="http://schemas.microsoft.com/office/drawing/2014/chart" uri="{C3380CC4-5D6E-409C-BE32-E72D297353CC}">
              <c16:uniqueId val="{0000002E-1C25-F944-B545-A1C0BBE49D68}"/>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rgbClr val="0E2841"/>
                </a:solidFill>
                <a:latin typeface="+mn-lt"/>
                <a:ea typeface="+mn-ea"/>
                <a:cs typeface="+mn-cs"/>
              </a:defRPr>
            </a:pPr>
            <a:r>
              <a:rPr lang="en-US" sz="1800" b="1" i="0" u="none" strike="noStrike" kern="1200" baseline="0">
                <a:solidFill>
                  <a:sysClr val="windowText" lastClr="000000"/>
                </a:solidFill>
              </a:rPr>
              <a:t>Production Volume (TBs) of  NRT Products</a:t>
            </a:r>
          </a:p>
        </c:rich>
      </c:tx>
      <c:layout>
        <c:manualLayout>
          <c:xMode val="edge"/>
          <c:yMode val="edge"/>
          <c:x val="0.26690744359967916"/>
          <c:y val="2.2018205171162115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rgbClr val="0E2841"/>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7.9449085813425871E-2"/>
          <c:y val="0.23253582432630704"/>
          <c:w val="0.83771199786467365"/>
          <c:h val="0.72913654814887274"/>
        </c:manualLayout>
      </c:layout>
      <c:pie3D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extLst>
              <c:ext xmlns:c16="http://schemas.microsoft.com/office/drawing/2014/chart" uri="{C3380CC4-5D6E-409C-BE32-E72D297353CC}">
                <c16:uniqueId val="{00000001-FBA8-9448-B68D-C73BE1D8518C}"/>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sp3d/>
            </c:spPr>
            <c:extLst>
              <c:ext xmlns:c16="http://schemas.microsoft.com/office/drawing/2014/chart" uri="{C3380CC4-5D6E-409C-BE32-E72D297353CC}">
                <c16:uniqueId val="{00000003-FBA8-9448-B68D-C73BE1D8518C}"/>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sp3d/>
            </c:spPr>
            <c:extLst>
              <c:ext xmlns:c16="http://schemas.microsoft.com/office/drawing/2014/chart" uri="{C3380CC4-5D6E-409C-BE32-E72D297353CC}">
                <c16:uniqueId val="{00000005-FBA8-9448-B68D-C73BE1D8518C}"/>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sp3d/>
            </c:spPr>
            <c:extLst>
              <c:ext xmlns:c16="http://schemas.microsoft.com/office/drawing/2014/chart" uri="{C3380CC4-5D6E-409C-BE32-E72D297353CC}">
                <c16:uniqueId val="{00000007-FBA8-9448-B68D-C73BE1D8518C}"/>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sp3d/>
            </c:spPr>
            <c:extLst>
              <c:ext xmlns:c16="http://schemas.microsoft.com/office/drawing/2014/chart" uri="{C3380CC4-5D6E-409C-BE32-E72D297353CC}">
                <c16:uniqueId val="{00000009-FBA8-9448-B68D-C73BE1D8518C}"/>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sp3d/>
            </c:spPr>
            <c:extLst>
              <c:ext xmlns:c16="http://schemas.microsoft.com/office/drawing/2014/chart" uri="{C3380CC4-5D6E-409C-BE32-E72D297353CC}">
                <c16:uniqueId val="{0000000B-FBA8-9448-B68D-C73BE1D8518C}"/>
              </c:ext>
            </c:extLst>
          </c:dPt>
          <c:dPt>
            <c:idx val="6"/>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0D-FBA8-9448-B68D-C73BE1D8518C}"/>
              </c:ext>
            </c:extLst>
          </c:dPt>
          <c:dPt>
            <c:idx val="7"/>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0F-FBA8-9448-B68D-C73BE1D8518C}"/>
              </c:ext>
            </c:extLst>
          </c:dPt>
          <c:dPt>
            <c:idx val="8"/>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1-FBA8-9448-B68D-C73BE1D8518C}"/>
              </c:ext>
            </c:extLst>
          </c:dPt>
          <c:dPt>
            <c:idx val="9"/>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3-FBA8-9448-B68D-C73BE1D8518C}"/>
              </c:ext>
            </c:extLst>
          </c:dPt>
          <c:dPt>
            <c:idx val="10"/>
            <c:bubble3D val="0"/>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5-FBA8-9448-B68D-C73BE1D8518C}"/>
              </c:ext>
            </c:extLst>
          </c:dPt>
          <c:dLbls>
            <c:dLbl>
              <c:idx val="0"/>
              <c:layout>
                <c:manualLayout>
                  <c:x val="-3.905577409202271E-2"/>
                  <c:y val="-8.6012131434534456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A8-9448-B68D-C73BE1D8518C}"/>
                </c:ext>
              </c:extLst>
            </c:dLbl>
            <c:dLbl>
              <c:idx val="1"/>
              <c:layout>
                <c:manualLayout>
                  <c:x val="-1.9016072785328338E-4"/>
                  <c:y val="-4.0491416672490357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A8-9448-B68D-C73BE1D8518C}"/>
                </c:ext>
              </c:extLst>
            </c:dLbl>
            <c:dLbl>
              <c:idx val="2"/>
              <c:layout>
                <c:manualLayout>
                  <c:x val="7.5639582363519808E-2"/>
                  <c:y val="-5.2657398512847058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BA8-9448-B68D-C73BE1D8518C}"/>
                </c:ext>
              </c:extLst>
            </c:dLbl>
            <c:dLbl>
              <c:idx val="3"/>
              <c:layout>
                <c:manualLayout>
                  <c:x val="-6.1917099566698136E-2"/>
                  <c:y val="-2.5600540754173656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BA8-9448-B68D-C73BE1D8518C}"/>
                </c:ext>
              </c:extLst>
            </c:dLbl>
            <c:dLbl>
              <c:idx val="4"/>
              <c:layout>
                <c:manualLayout>
                  <c:x val="-7.7839784022913257E-3"/>
                  <c:y val="-3.565321453798017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BA8-9448-B68D-C73BE1D8518C}"/>
                </c:ext>
              </c:extLst>
            </c:dLbl>
            <c:dLbl>
              <c:idx val="5"/>
              <c:dLblPos val="ctr"/>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FBA8-9448-B68D-C73BE1D8518C}"/>
                </c:ext>
              </c:extLst>
            </c:dLbl>
            <c:dLbl>
              <c:idx val="6"/>
              <c:layout>
                <c:manualLayout>
                  <c:x val="2.877176323382042E-2"/>
                  <c:y val="-8.5936917014212591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BA8-9448-B68D-C73BE1D8518C}"/>
                </c:ext>
              </c:extLst>
            </c:dLbl>
            <c:dLbl>
              <c:idx val="7"/>
              <c:layout>
                <c:manualLayout>
                  <c:x val="-0.10542594828444236"/>
                  <c:y val="-4.1160055101965881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BA8-9448-B68D-C73BE1D8518C}"/>
                </c:ext>
              </c:extLst>
            </c:dLbl>
            <c:dLbl>
              <c:idx val="8"/>
              <c:layout>
                <c:manualLayout>
                  <c:x val="-0.10886676941280762"/>
                  <c:y val="3.2585611185272617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FBA8-9448-B68D-C73BE1D8518C}"/>
                </c:ext>
              </c:extLst>
            </c:dLbl>
            <c:dLbl>
              <c:idx val="9"/>
              <c:layout>
                <c:manualLayout>
                  <c:x val="-7.025251935145059E-2"/>
                  <c:y val="-3.0854889865162875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BA8-9448-B68D-C73BE1D8518C}"/>
                </c:ext>
              </c:extLst>
            </c:dLbl>
            <c:dLbl>
              <c:idx val="10"/>
              <c:layout>
                <c:manualLayout>
                  <c:x val="2.9238881068559867E-2"/>
                  <c:y val="-2.8347742521100509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5-FBA8-9448-B68D-C73BE1D8518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ctr"/>
            <c:showLegendKey val="0"/>
            <c:showVal val="0"/>
            <c:showCatName val="1"/>
            <c:showSerName val="0"/>
            <c:showPercent val="0"/>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(NRT!$A$7,NRT!$A$9,NRT!$A$11,NRT!$A$13,NRT!$A$18,NRT!$A$23,NRT!$A$30,NRT!$A$34,NRT!$A$36,NRT!$A$44,NRT!$A$48)</c:f>
              <c:strCache>
                <c:ptCount val="11"/>
                <c:pt idx="0">
                  <c:v>ASDCCLOUD</c:v>
                </c:pt>
                <c:pt idx="1">
                  <c:v>ASFCLOUD</c:v>
                </c:pt>
                <c:pt idx="2">
                  <c:v>ASIPSNRT</c:v>
                </c:pt>
                <c:pt idx="3">
                  <c:v>GESDISC NRT/NRT2</c:v>
                </c:pt>
                <c:pt idx="4">
                  <c:v>GESDISCCLOUD</c:v>
                </c:pt>
                <c:pt idx="5">
                  <c:v>MODAPS NRT3/NRT4</c:v>
                </c:pt>
                <c:pt idx="6">
                  <c:v>NSIDCCLOUD</c:v>
                </c:pt>
                <c:pt idx="7">
                  <c:v>NSIDCNRT</c:v>
                </c:pt>
                <c:pt idx="8">
                  <c:v>OBDAACCLOUD</c:v>
                </c:pt>
                <c:pt idx="9">
                  <c:v>OMI NRT/NRT2</c:v>
                </c:pt>
                <c:pt idx="10">
                  <c:v>PODAACCLOUD</c:v>
                </c:pt>
              </c:strCache>
            </c:strRef>
          </c:cat>
          <c:val>
            <c:numRef>
              <c:f>(NRT!$C$7,NRT!$C$9,NRT!$C$11,NRT!$C$13,NRT!$C$18,NRT!$C$23,NRT!$C$30,NRT!$C$34,NRT!$C$36,NRT!$C$44,NRT!$C$48)</c:f>
              <c:numCache>
                <c:formatCode>_(* #,##0.00_);_(* \(#,##0.00\);_(* "-"??_);_(@_)</c:formatCode>
                <c:ptCount val="11"/>
                <c:pt idx="0">
                  <c:v>94.851526090674199</c:v>
                </c:pt>
                <c:pt idx="1">
                  <c:v>35.3363578324524</c:v>
                </c:pt>
                <c:pt idx="2">
                  <c:v>11.492124096084801</c:v>
                </c:pt>
                <c:pt idx="3">
                  <c:v>415.19532902332378</c:v>
                </c:pt>
                <c:pt idx="4">
                  <c:v>191.69232885082457</c:v>
                </c:pt>
                <c:pt idx="5">
                  <c:v>2889.7030173654994</c:v>
                </c:pt>
                <c:pt idx="6">
                  <c:v>30.765987998997826</c:v>
                </c:pt>
                <c:pt idx="7">
                  <c:v>0.29144706085935401</c:v>
                </c:pt>
                <c:pt idx="8">
                  <c:v>151.03940362001123</c:v>
                </c:pt>
                <c:pt idx="9">
                  <c:v>22.899403899964426</c:v>
                </c:pt>
                <c:pt idx="10">
                  <c:v>49.958338894158082</c:v>
                </c:pt>
              </c:numCache>
            </c:numRef>
          </c:val>
          <c:extLst>
            <c:ext xmlns:c16="http://schemas.microsoft.com/office/drawing/2014/chart" uri="{C3380CC4-5D6E-409C-BE32-E72D297353CC}">
              <c16:uniqueId val="{00000016-FBA8-9448-B68D-C73BE1D8518C}"/>
            </c:ext>
          </c:extLst>
        </c:ser>
        <c:dLbls>
          <c:dLblPos val="ctr"/>
          <c:showLegendKey val="0"/>
          <c:showVal val="0"/>
          <c:showCatName val="1"/>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solidFill>
                <a:latin typeface="+mn-lt"/>
                <a:ea typeface="+mn-ea"/>
                <a:cs typeface="+mn-cs"/>
              </a:defRPr>
            </a:pPr>
            <a:r>
              <a:rPr lang="en-US" sz="2000" b="1"/>
              <a:t>Number of NRT Products Generated </a:t>
            </a:r>
          </a:p>
          <a:p>
            <a:pPr>
              <a:defRPr sz="2000" b="1"/>
            </a:pPr>
            <a:r>
              <a:rPr lang="en-US" sz="2000" b="1"/>
              <a:t>(in Millions)</a:t>
            </a:r>
          </a:p>
        </c:rich>
      </c:tx>
      <c:overlay val="0"/>
      <c:spPr>
        <a:noFill/>
        <a:ln>
          <a:noFill/>
        </a:ln>
        <a:effectLst/>
      </c:spPr>
      <c:txPr>
        <a:bodyPr rot="0" spcFirstLastPara="1" vertOverflow="ellipsis" vert="horz" wrap="square" anchor="ctr" anchorCtr="1"/>
        <a:lstStyle/>
        <a:p>
          <a:pPr>
            <a:defRPr sz="2000" b="1" i="0" u="none" strike="noStrike" kern="1200" spc="0" baseline="0">
              <a:solidFill>
                <a:schemeClr val="tx1"/>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9793389169795762E-2"/>
          <c:y val="0.21034259192371599"/>
          <c:w val="0.81889692143296333"/>
          <c:h val="0.75153958679476995"/>
        </c:manualLayout>
      </c:layout>
      <c:pie3DChart>
        <c:varyColors val="1"/>
        <c:ser>
          <c:idx val="0"/>
          <c:order val="0"/>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AB38-6445-8896-CB84BD6FA79C}"/>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AB38-6445-8896-CB84BD6FA79C}"/>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AB38-6445-8896-CB84BD6FA79C}"/>
              </c:ext>
            </c:extLst>
          </c:dPt>
          <c:dPt>
            <c:idx val="3"/>
            <c:bubble3D val="0"/>
            <c:spPr>
              <a:solidFill>
                <a:schemeClr val="accent4"/>
              </a:solidFill>
              <a:ln w="25400">
                <a:solidFill>
                  <a:schemeClr val="lt1"/>
                </a:solidFill>
              </a:ln>
              <a:effectLst/>
              <a:sp3d contourW="25400">
                <a:contourClr>
                  <a:schemeClr val="lt1"/>
                </a:contourClr>
              </a:sp3d>
            </c:spPr>
            <c:extLst>
              <c:ext xmlns:c16="http://schemas.microsoft.com/office/drawing/2014/chart" uri="{C3380CC4-5D6E-409C-BE32-E72D297353CC}">
                <c16:uniqueId val="{00000007-AB38-6445-8896-CB84BD6FA79C}"/>
              </c:ext>
            </c:extLst>
          </c:dPt>
          <c:dPt>
            <c:idx val="4"/>
            <c:bubble3D val="0"/>
            <c:spPr>
              <a:solidFill>
                <a:schemeClr val="accent5"/>
              </a:solidFill>
              <a:ln w="25400">
                <a:solidFill>
                  <a:schemeClr val="lt1"/>
                </a:solidFill>
              </a:ln>
              <a:effectLst/>
              <a:sp3d contourW="25400">
                <a:contourClr>
                  <a:schemeClr val="lt1"/>
                </a:contourClr>
              </a:sp3d>
            </c:spPr>
            <c:extLst>
              <c:ext xmlns:c16="http://schemas.microsoft.com/office/drawing/2014/chart" uri="{C3380CC4-5D6E-409C-BE32-E72D297353CC}">
                <c16:uniqueId val="{00000009-AB38-6445-8896-CB84BD6FA79C}"/>
              </c:ext>
            </c:extLst>
          </c:dPt>
          <c:dPt>
            <c:idx val="5"/>
            <c:bubble3D val="0"/>
            <c:spPr>
              <a:solidFill>
                <a:schemeClr val="accent6"/>
              </a:solidFill>
              <a:ln w="25400">
                <a:solidFill>
                  <a:schemeClr val="lt1"/>
                </a:solidFill>
              </a:ln>
              <a:effectLst/>
              <a:sp3d contourW="25400">
                <a:contourClr>
                  <a:schemeClr val="lt1"/>
                </a:contourClr>
              </a:sp3d>
            </c:spPr>
            <c:extLst>
              <c:ext xmlns:c16="http://schemas.microsoft.com/office/drawing/2014/chart" uri="{C3380CC4-5D6E-409C-BE32-E72D297353CC}">
                <c16:uniqueId val="{0000000B-AB38-6445-8896-CB84BD6FA79C}"/>
              </c:ext>
            </c:extLst>
          </c:dPt>
          <c:dPt>
            <c:idx val="6"/>
            <c:bubble3D val="0"/>
            <c:spPr>
              <a:solidFill>
                <a:schemeClr val="accent1">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D-AB38-6445-8896-CB84BD6FA79C}"/>
              </c:ext>
            </c:extLst>
          </c:dPt>
          <c:dPt>
            <c:idx val="7"/>
            <c:bubble3D val="0"/>
            <c:spPr>
              <a:solidFill>
                <a:schemeClr val="accent2">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F-AB38-6445-8896-CB84BD6FA79C}"/>
              </c:ext>
            </c:extLst>
          </c:dPt>
          <c:dPt>
            <c:idx val="8"/>
            <c:bubble3D val="0"/>
            <c:spPr>
              <a:solidFill>
                <a:schemeClr val="accent3">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1-AB38-6445-8896-CB84BD6FA79C}"/>
              </c:ext>
            </c:extLst>
          </c:dPt>
          <c:dPt>
            <c:idx val="9"/>
            <c:bubble3D val="0"/>
            <c:spPr>
              <a:solidFill>
                <a:schemeClr val="accent4">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3-AB38-6445-8896-CB84BD6FA79C}"/>
              </c:ext>
            </c:extLst>
          </c:dPt>
          <c:dPt>
            <c:idx val="10"/>
            <c:bubble3D val="0"/>
            <c:spPr>
              <a:solidFill>
                <a:schemeClr val="accent5">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5-AB38-6445-8896-CB84BD6FA79C}"/>
              </c:ext>
            </c:extLst>
          </c:dPt>
          <c:dLbls>
            <c:dLbl>
              <c:idx val="0"/>
              <c:layout>
                <c:manualLayout>
                  <c:x val="0.35197059332708508"/>
                  <c:y val="-7.3128295889619305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B38-6445-8896-CB84BD6FA79C}"/>
                </c:ext>
              </c:extLst>
            </c:dLbl>
            <c:dLbl>
              <c:idx val="1"/>
              <c:layout>
                <c:manualLayout>
                  <c:x val="0.33826234381809173"/>
                  <c:y val="-0.11920338799393194"/>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B38-6445-8896-CB84BD6FA79C}"/>
                </c:ext>
              </c:extLst>
            </c:dLbl>
            <c:dLbl>
              <c:idx val="3"/>
              <c:layout>
                <c:manualLayout>
                  <c:x val="0.16397372268516394"/>
                  <c:y val="-2.1956980987132706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B38-6445-8896-CB84BD6FA79C}"/>
                </c:ext>
              </c:extLst>
            </c:dLbl>
            <c:dLbl>
              <c:idx val="4"/>
              <c:layout>
                <c:manualLayout>
                  <c:x val="0.18475358461124916"/>
                  <c:y val="5.937007874015748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B38-6445-8896-CB84BD6FA79C}"/>
                </c:ext>
              </c:extLst>
            </c:dLbl>
            <c:dLbl>
              <c:idx val="5"/>
              <c:layout>
                <c:manualLayout>
                  <c:x val="-0.2448258941097109"/>
                  <c:y val="-2.72632377374846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AB38-6445-8896-CB84BD6FA79C}"/>
                </c:ext>
              </c:extLst>
            </c:dLbl>
            <c:dLbl>
              <c:idx val="6"/>
              <c:layout>
                <c:manualLayout>
                  <c:x val="-0.26494109239675601"/>
                  <c:y val="7.79128096792778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AB38-6445-8896-CB84BD6FA79C}"/>
                </c:ext>
              </c:extLst>
            </c:dLbl>
            <c:dLbl>
              <c:idx val="7"/>
              <c:layout>
                <c:manualLayout>
                  <c:x val="-0.24312436486654823"/>
                  <c:y val="1.693719992318033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AB38-6445-8896-CB84BD6FA79C}"/>
                </c:ext>
              </c:extLst>
            </c:dLbl>
            <c:dLbl>
              <c:idx val="8"/>
              <c:layout>
                <c:manualLayout>
                  <c:x val="-0.24476368118431491"/>
                  <c:y val="-3.903015171884002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AB38-6445-8896-CB84BD6FA79C}"/>
                </c:ext>
              </c:extLst>
            </c:dLbl>
            <c:dLbl>
              <c:idx val="9"/>
              <c:layout>
                <c:manualLayout>
                  <c:x val="-0.19757577346961522"/>
                  <c:y val="-7.896504705204532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AB38-6445-8896-CB84BD6FA79C}"/>
                </c:ext>
              </c:extLst>
            </c:dLbl>
            <c:dLbl>
              <c:idx val="10"/>
              <c:layout>
                <c:manualLayout>
                  <c:x val="-0.26617241646916956"/>
                  <c:y val="-0.12501011341472223"/>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5-AB38-6445-8896-CB84BD6FA79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s>
          <c:cat>
            <c:strRef>
              <c:f>(NRT!$A$7,NRT!$A$9,NRT!$A$11,NRT!$A$13,NRT!$A$18,NRT!$A$23,NRT!$A$30,NRT!$A$34,NRT!$A$36,NRT!$A$44,NRT!$A$48)</c:f>
              <c:strCache>
                <c:ptCount val="11"/>
                <c:pt idx="0">
                  <c:v>ASDCCLOUD</c:v>
                </c:pt>
                <c:pt idx="1">
                  <c:v>ASFCLOUD</c:v>
                </c:pt>
                <c:pt idx="2">
                  <c:v>ASIPSNRT</c:v>
                </c:pt>
                <c:pt idx="3">
                  <c:v>GESDISC NRT/NRT2</c:v>
                </c:pt>
                <c:pt idx="4">
                  <c:v>GESDISCCLOUD</c:v>
                </c:pt>
                <c:pt idx="5">
                  <c:v>MODAPS NRT3/NRT4</c:v>
                </c:pt>
                <c:pt idx="6">
                  <c:v>NSIDCCLOUD</c:v>
                </c:pt>
                <c:pt idx="7">
                  <c:v>NSIDCNRT</c:v>
                </c:pt>
                <c:pt idx="8">
                  <c:v>OBDAACCLOUD</c:v>
                </c:pt>
                <c:pt idx="9">
                  <c:v>OMI NRT/NRT2</c:v>
                </c:pt>
                <c:pt idx="10">
                  <c:v>PODAACCLOUD</c:v>
                </c:pt>
              </c:strCache>
            </c:strRef>
          </c:cat>
          <c:val>
            <c:numRef>
              <c:f>(NRT!$D$7,NRT!$D$9,NRT!$D$11,NRT!$D$13,NRT!$D$18,NRT!$D$23,NRT!$D$30,NRT!$D$34,NRT!$D$36,NRT!$D$44,NRT!$D$48)</c:f>
              <c:numCache>
                <c:formatCode>_(* #,##0.00_);_(* \(#,##0.00\);_(* "-"??_);_(@_)</c:formatCode>
                <c:ptCount val="11"/>
                <c:pt idx="0">
                  <c:v>0.171233</c:v>
                </c:pt>
                <c:pt idx="1">
                  <c:v>6.4050000000000001E-3</c:v>
                </c:pt>
                <c:pt idx="2">
                  <c:v>0.43882600000000005</c:v>
                </c:pt>
                <c:pt idx="3">
                  <c:v>5.6196830000000002</c:v>
                </c:pt>
                <c:pt idx="4">
                  <c:v>1.944374</c:v>
                </c:pt>
                <c:pt idx="5">
                  <c:v>90.396045000000001</c:v>
                </c:pt>
                <c:pt idx="6">
                  <c:v>0.13340800000000003</c:v>
                </c:pt>
                <c:pt idx="7">
                  <c:v>1.4199E-2</c:v>
                </c:pt>
                <c:pt idx="8">
                  <c:v>1.7081409999999999</c:v>
                </c:pt>
                <c:pt idx="9">
                  <c:v>0.44184299999999993</c:v>
                </c:pt>
                <c:pt idx="10">
                  <c:v>1.087502</c:v>
                </c:pt>
              </c:numCache>
            </c:numRef>
          </c:val>
          <c:extLst>
            <c:ext xmlns:c16="http://schemas.microsoft.com/office/drawing/2014/chart" uri="{C3380CC4-5D6E-409C-BE32-E72D297353CC}">
              <c16:uniqueId val="{00000016-AB38-6445-8896-CB84BD6FA79C}"/>
            </c:ext>
          </c:extLst>
        </c:ser>
        <c:dLbls>
          <c:showLegendKey val="0"/>
          <c:showVal val="0"/>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75000"/>
        </a:schemeClr>
      </a:solid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Calibri" panose="020F0502020204030204" pitchFamily="34" charset="0"/>
                <a:ea typeface="+mn-ea"/>
                <a:cs typeface="Calibri" panose="020F0502020204030204" pitchFamily="34" charset="0"/>
              </a:defRPr>
            </a:pPr>
            <a:r>
              <a:rPr lang="en-US" sz="1800" b="1" i="0" u="none" strike="noStrike" kern="1200" baseline="0">
                <a:solidFill>
                  <a:sysClr val="windowText" lastClr="000000"/>
                </a:solidFill>
              </a:rPr>
              <a:t>Distribution Volume (GBs) of NRT Products </a:t>
            </a:r>
          </a:p>
        </c:rich>
      </c:tx>
      <c:layout>
        <c:manualLayout>
          <c:xMode val="edge"/>
          <c:yMode val="edge"/>
          <c:x val="0.28265025343953654"/>
          <c:y val="2.643171806167401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Calibri" panose="020F0502020204030204" pitchFamily="34" charset="0"/>
              <a:ea typeface="+mn-ea"/>
              <a:cs typeface="Calibri" panose="020F0502020204030204" pitchFamily="34" charset="0"/>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7119797932571977E-2"/>
          <c:y val="0.25016459121023971"/>
          <c:w val="0.75334910797265464"/>
          <c:h val="0.68291026397030774"/>
        </c:manualLayout>
      </c:layout>
      <c:pie3DChart>
        <c:varyColors val="1"/>
        <c:ser>
          <c:idx val="0"/>
          <c:order val="0"/>
          <c:tx>
            <c:strRef>
              <c:f>NRT!$D$107</c:f>
              <c:strCache>
                <c:ptCount val="1"/>
                <c:pt idx="0">
                  <c:v>Vol (GB)</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extLst>
              <c:ext xmlns:c16="http://schemas.microsoft.com/office/drawing/2014/chart" uri="{C3380CC4-5D6E-409C-BE32-E72D297353CC}">
                <c16:uniqueId val="{00000001-7120-AB48-B7D2-F5C9256C3423}"/>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sp3d/>
            </c:spPr>
            <c:extLst>
              <c:ext xmlns:c16="http://schemas.microsoft.com/office/drawing/2014/chart" uri="{C3380CC4-5D6E-409C-BE32-E72D297353CC}">
                <c16:uniqueId val="{00000003-7120-AB48-B7D2-F5C9256C3423}"/>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sp3d/>
            </c:spPr>
            <c:extLst>
              <c:ext xmlns:c16="http://schemas.microsoft.com/office/drawing/2014/chart" uri="{C3380CC4-5D6E-409C-BE32-E72D297353CC}">
                <c16:uniqueId val="{00000005-7120-AB48-B7D2-F5C9256C3423}"/>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sp3d/>
            </c:spPr>
            <c:extLst>
              <c:ext xmlns:c16="http://schemas.microsoft.com/office/drawing/2014/chart" uri="{C3380CC4-5D6E-409C-BE32-E72D297353CC}">
                <c16:uniqueId val="{00000007-7120-AB48-B7D2-F5C9256C3423}"/>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sp3d/>
            </c:spPr>
            <c:extLst>
              <c:ext xmlns:c16="http://schemas.microsoft.com/office/drawing/2014/chart" uri="{C3380CC4-5D6E-409C-BE32-E72D297353CC}">
                <c16:uniqueId val="{00000009-7120-AB48-B7D2-F5C9256C3423}"/>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sp3d/>
            </c:spPr>
            <c:extLst>
              <c:ext xmlns:c16="http://schemas.microsoft.com/office/drawing/2014/chart" uri="{C3380CC4-5D6E-409C-BE32-E72D297353CC}">
                <c16:uniqueId val="{0000000B-7120-AB48-B7D2-F5C9256C3423}"/>
              </c:ext>
            </c:extLst>
          </c:dPt>
          <c:dPt>
            <c:idx val="6"/>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0D-7120-AB48-B7D2-F5C9256C3423}"/>
              </c:ext>
            </c:extLst>
          </c:dPt>
          <c:dPt>
            <c:idx val="7"/>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0F-7120-AB48-B7D2-F5C9256C3423}"/>
              </c:ext>
            </c:extLst>
          </c:dPt>
          <c:dPt>
            <c:idx val="8"/>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1-7120-AB48-B7D2-F5C9256C3423}"/>
              </c:ext>
            </c:extLst>
          </c:dPt>
          <c:dPt>
            <c:idx val="9"/>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3-7120-AB48-B7D2-F5C9256C3423}"/>
              </c:ext>
            </c:extLst>
          </c:dPt>
          <c:dPt>
            <c:idx val="10"/>
            <c:bubble3D val="0"/>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5-7120-AB48-B7D2-F5C9256C3423}"/>
              </c:ext>
            </c:extLst>
          </c:dPt>
          <c:dPt>
            <c:idx val="11"/>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7-7120-AB48-B7D2-F5C9256C3423}"/>
              </c:ext>
            </c:extLst>
          </c:dPt>
          <c:dPt>
            <c:idx val="12"/>
            <c:bubble3D val="0"/>
            <c:spPr>
              <a:gradFill rotWithShape="1">
                <a:gsLst>
                  <a:gs pos="0">
                    <a:schemeClr val="accent1">
                      <a:lumMod val="80000"/>
                      <a:lumOff val="20000"/>
                      <a:satMod val="103000"/>
                      <a:lumMod val="102000"/>
                      <a:tint val="94000"/>
                    </a:schemeClr>
                  </a:gs>
                  <a:gs pos="50000">
                    <a:schemeClr val="accent1">
                      <a:lumMod val="80000"/>
                      <a:lumOff val="20000"/>
                      <a:satMod val="110000"/>
                      <a:lumMod val="100000"/>
                      <a:shade val="100000"/>
                    </a:schemeClr>
                  </a:gs>
                  <a:gs pos="100000">
                    <a:schemeClr val="accent1">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19-7120-AB48-B7D2-F5C9256C3423}"/>
              </c:ext>
            </c:extLst>
          </c:dPt>
          <c:dPt>
            <c:idx val="13"/>
            <c:bubble3D val="0"/>
            <c:spPr>
              <a:gradFill rotWithShape="1">
                <a:gsLst>
                  <a:gs pos="0">
                    <a:schemeClr val="accent2">
                      <a:lumMod val="80000"/>
                      <a:lumOff val="20000"/>
                      <a:satMod val="103000"/>
                      <a:lumMod val="102000"/>
                      <a:tint val="94000"/>
                    </a:schemeClr>
                  </a:gs>
                  <a:gs pos="50000">
                    <a:schemeClr val="accent2">
                      <a:lumMod val="80000"/>
                      <a:lumOff val="20000"/>
                      <a:satMod val="110000"/>
                      <a:lumMod val="100000"/>
                      <a:shade val="100000"/>
                    </a:schemeClr>
                  </a:gs>
                  <a:gs pos="100000">
                    <a:schemeClr val="accent2">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1B-7120-AB48-B7D2-F5C9256C3423}"/>
              </c:ext>
            </c:extLst>
          </c:dPt>
          <c:dPt>
            <c:idx val="14"/>
            <c:bubble3D val="0"/>
            <c:spPr>
              <a:gradFill rotWithShape="1">
                <a:gsLst>
                  <a:gs pos="0">
                    <a:schemeClr val="accent3">
                      <a:lumMod val="80000"/>
                      <a:lumOff val="20000"/>
                      <a:satMod val="103000"/>
                      <a:lumMod val="102000"/>
                      <a:tint val="94000"/>
                    </a:schemeClr>
                  </a:gs>
                  <a:gs pos="50000">
                    <a:schemeClr val="accent3">
                      <a:lumMod val="80000"/>
                      <a:lumOff val="20000"/>
                      <a:satMod val="110000"/>
                      <a:lumMod val="100000"/>
                      <a:shade val="100000"/>
                    </a:schemeClr>
                  </a:gs>
                  <a:gs pos="100000">
                    <a:schemeClr val="accent3">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1D-7120-AB48-B7D2-F5C9256C3423}"/>
              </c:ext>
            </c:extLst>
          </c:dPt>
          <c:dPt>
            <c:idx val="15"/>
            <c:bubble3D val="0"/>
            <c:spPr>
              <a:gradFill rotWithShape="1">
                <a:gsLst>
                  <a:gs pos="0">
                    <a:schemeClr val="accent4">
                      <a:lumMod val="80000"/>
                      <a:lumOff val="20000"/>
                      <a:satMod val="103000"/>
                      <a:lumMod val="102000"/>
                      <a:tint val="94000"/>
                    </a:schemeClr>
                  </a:gs>
                  <a:gs pos="50000">
                    <a:schemeClr val="accent4">
                      <a:lumMod val="80000"/>
                      <a:lumOff val="20000"/>
                      <a:satMod val="110000"/>
                      <a:lumMod val="100000"/>
                      <a:shade val="100000"/>
                    </a:schemeClr>
                  </a:gs>
                  <a:gs pos="100000">
                    <a:schemeClr val="accent4">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1F-7120-AB48-B7D2-F5C9256C3423}"/>
              </c:ext>
            </c:extLst>
          </c:dPt>
          <c:dPt>
            <c:idx val="16"/>
            <c:bubble3D val="0"/>
            <c:spPr>
              <a:gradFill rotWithShape="1">
                <a:gsLst>
                  <a:gs pos="0">
                    <a:schemeClr val="accent5">
                      <a:lumMod val="80000"/>
                      <a:lumOff val="20000"/>
                      <a:satMod val="103000"/>
                      <a:lumMod val="102000"/>
                      <a:tint val="94000"/>
                    </a:schemeClr>
                  </a:gs>
                  <a:gs pos="50000">
                    <a:schemeClr val="accent5">
                      <a:lumMod val="80000"/>
                      <a:lumOff val="20000"/>
                      <a:satMod val="110000"/>
                      <a:lumMod val="100000"/>
                      <a:shade val="100000"/>
                    </a:schemeClr>
                  </a:gs>
                  <a:gs pos="100000">
                    <a:schemeClr val="accent5">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21-7120-AB48-B7D2-F5C9256C3423}"/>
              </c:ext>
            </c:extLst>
          </c:dPt>
          <c:dPt>
            <c:idx val="17"/>
            <c:bubble3D val="0"/>
            <c:spPr>
              <a:gradFill rotWithShape="1">
                <a:gsLst>
                  <a:gs pos="0">
                    <a:schemeClr val="accent6">
                      <a:lumMod val="80000"/>
                      <a:lumOff val="20000"/>
                      <a:satMod val="103000"/>
                      <a:lumMod val="102000"/>
                      <a:tint val="94000"/>
                    </a:schemeClr>
                  </a:gs>
                  <a:gs pos="50000">
                    <a:schemeClr val="accent6">
                      <a:lumMod val="80000"/>
                      <a:lumOff val="20000"/>
                      <a:satMod val="110000"/>
                      <a:lumMod val="100000"/>
                      <a:shade val="100000"/>
                    </a:schemeClr>
                  </a:gs>
                  <a:gs pos="100000">
                    <a:schemeClr val="accent6">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23-7120-AB48-B7D2-F5C9256C3423}"/>
              </c:ext>
            </c:extLst>
          </c:dPt>
          <c:dPt>
            <c:idx val="18"/>
            <c:bubble3D val="0"/>
            <c:spPr>
              <a:gradFill rotWithShape="1">
                <a:gsLst>
                  <a:gs pos="0">
                    <a:schemeClr val="accent1">
                      <a:lumMod val="80000"/>
                      <a:satMod val="103000"/>
                      <a:lumMod val="102000"/>
                      <a:tint val="94000"/>
                    </a:schemeClr>
                  </a:gs>
                  <a:gs pos="50000">
                    <a:schemeClr val="accent1">
                      <a:lumMod val="80000"/>
                      <a:satMod val="110000"/>
                      <a:lumMod val="100000"/>
                      <a:shade val="100000"/>
                    </a:schemeClr>
                  </a:gs>
                  <a:gs pos="100000">
                    <a:schemeClr val="accent1">
                      <a:lumMod val="80000"/>
                      <a:lumMod val="99000"/>
                      <a:satMod val="120000"/>
                      <a:shade val="78000"/>
                    </a:schemeClr>
                  </a:gs>
                </a:gsLst>
                <a:lin ang="5400000" scaled="0"/>
              </a:gradFill>
              <a:ln>
                <a:noFill/>
              </a:ln>
              <a:effectLst/>
              <a:sp3d/>
            </c:spPr>
            <c:extLst>
              <c:ext xmlns:c16="http://schemas.microsoft.com/office/drawing/2014/chart" uri="{C3380CC4-5D6E-409C-BE32-E72D297353CC}">
                <c16:uniqueId val="{00000025-7120-AB48-B7D2-F5C9256C3423}"/>
              </c:ext>
            </c:extLst>
          </c:dPt>
          <c:dPt>
            <c:idx val="19"/>
            <c:bubble3D val="0"/>
            <c:spPr>
              <a:gradFill rotWithShape="1">
                <a:gsLst>
                  <a:gs pos="0">
                    <a:schemeClr val="accent2">
                      <a:lumMod val="80000"/>
                      <a:satMod val="103000"/>
                      <a:lumMod val="102000"/>
                      <a:tint val="94000"/>
                    </a:schemeClr>
                  </a:gs>
                  <a:gs pos="50000">
                    <a:schemeClr val="accent2">
                      <a:lumMod val="80000"/>
                      <a:satMod val="110000"/>
                      <a:lumMod val="100000"/>
                      <a:shade val="100000"/>
                    </a:schemeClr>
                  </a:gs>
                  <a:gs pos="100000">
                    <a:schemeClr val="accent2">
                      <a:lumMod val="80000"/>
                      <a:lumMod val="99000"/>
                      <a:satMod val="120000"/>
                      <a:shade val="78000"/>
                    </a:schemeClr>
                  </a:gs>
                </a:gsLst>
                <a:lin ang="5400000" scaled="0"/>
              </a:gradFill>
              <a:ln>
                <a:noFill/>
              </a:ln>
              <a:effectLst/>
              <a:sp3d/>
            </c:spPr>
            <c:extLst>
              <c:ext xmlns:c16="http://schemas.microsoft.com/office/drawing/2014/chart" uri="{C3380CC4-5D6E-409C-BE32-E72D297353CC}">
                <c16:uniqueId val="{00000027-7120-AB48-B7D2-F5C9256C3423}"/>
              </c:ext>
            </c:extLst>
          </c:dPt>
          <c:dPt>
            <c:idx val="20"/>
            <c:bubble3D val="0"/>
            <c:spPr>
              <a:gradFill rotWithShape="1">
                <a:gsLst>
                  <a:gs pos="0">
                    <a:schemeClr val="accent3">
                      <a:lumMod val="80000"/>
                      <a:satMod val="103000"/>
                      <a:lumMod val="102000"/>
                      <a:tint val="94000"/>
                    </a:schemeClr>
                  </a:gs>
                  <a:gs pos="50000">
                    <a:schemeClr val="accent3">
                      <a:lumMod val="80000"/>
                      <a:satMod val="110000"/>
                      <a:lumMod val="100000"/>
                      <a:shade val="100000"/>
                    </a:schemeClr>
                  </a:gs>
                  <a:gs pos="100000">
                    <a:schemeClr val="accent3">
                      <a:lumMod val="80000"/>
                      <a:lumMod val="99000"/>
                      <a:satMod val="120000"/>
                      <a:shade val="78000"/>
                    </a:schemeClr>
                  </a:gs>
                </a:gsLst>
                <a:lin ang="5400000" scaled="0"/>
              </a:gradFill>
              <a:ln>
                <a:noFill/>
              </a:ln>
              <a:effectLst/>
              <a:sp3d/>
            </c:spPr>
            <c:extLst>
              <c:ext xmlns:c16="http://schemas.microsoft.com/office/drawing/2014/chart" uri="{C3380CC4-5D6E-409C-BE32-E72D297353CC}">
                <c16:uniqueId val="{00000029-7120-AB48-B7D2-F5C9256C3423}"/>
              </c:ext>
            </c:extLst>
          </c:dPt>
          <c:dPt>
            <c:idx val="21"/>
            <c:bubble3D val="0"/>
            <c:spPr>
              <a:gradFill rotWithShape="1">
                <a:gsLst>
                  <a:gs pos="0">
                    <a:schemeClr val="accent4">
                      <a:lumMod val="80000"/>
                      <a:satMod val="103000"/>
                      <a:lumMod val="102000"/>
                      <a:tint val="94000"/>
                    </a:schemeClr>
                  </a:gs>
                  <a:gs pos="50000">
                    <a:schemeClr val="accent4">
                      <a:lumMod val="80000"/>
                      <a:satMod val="110000"/>
                      <a:lumMod val="100000"/>
                      <a:shade val="100000"/>
                    </a:schemeClr>
                  </a:gs>
                  <a:gs pos="100000">
                    <a:schemeClr val="accent4">
                      <a:lumMod val="80000"/>
                      <a:lumMod val="99000"/>
                      <a:satMod val="120000"/>
                      <a:shade val="78000"/>
                    </a:schemeClr>
                  </a:gs>
                </a:gsLst>
                <a:lin ang="5400000" scaled="0"/>
              </a:gradFill>
              <a:ln>
                <a:noFill/>
              </a:ln>
              <a:effectLst/>
              <a:sp3d/>
            </c:spPr>
            <c:extLst>
              <c:ext xmlns:c16="http://schemas.microsoft.com/office/drawing/2014/chart" uri="{C3380CC4-5D6E-409C-BE32-E72D297353CC}">
                <c16:uniqueId val="{0000002B-7120-AB48-B7D2-F5C9256C3423}"/>
              </c:ext>
            </c:extLst>
          </c:dPt>
          <c:dPt>
            <c:idx val="22"/>
            <c:bubble3D val="0"/>
            <c:spPr>
              <a:gradFill rotWithShape="1">
                <a:gsLst>
                  <a:gs pos="0">
                    <a:schemeClr val="accent5">
                      <a:lumMod val="80000"/>
                      <a:satMod val="103000"/>
                      <a:lumMod val="102000"/>
                      <a:tint val="94000"/>
                    </a:schemeClr>
                  </a:gs>
                  <a:gs pos="50000">
                    <a:schemeClr val="accent5">
                      <a:lumMod val="80000"/>
                      <a:satMod val="110000"/>
                      <a:lumMod val="100000"/>
                      <a:shade val="100000"/>
                    </a:schemeClr>
                  </a:gs>
                  <a:gs pos="100000">
                    <a:schemeClr val="accent5">
                      <a:lumMod val="80000"/>
                      <a:lumMod val="99000"/>
                      <a:satMod val="120000"/>
                      <a:shade val="78000"/>
                    </a:schemeClr>
                  </a:gs>
                </a:gsLst>
                <a:lin ang="5400000" scaled="0"/>
              </a:gradFill>
              <a:ln>
                <a:noFill/>
              </a:ln>
              <a:effectLst/>
              <a:sp3d/>
            </c:spPr>
            <c:extLst>
              <c:ext xmlns:c16="http://schemas.microsoft.com/office/drawing/2014/chart" uri="{C3380CC4-5D6E-409C-BE32-E72D297353CC}">
                <c16:uniqueId val="{0000002D-7120-AB48-B7D2-F5C9256C3423}"/>
              </c:ext>
            </c:extLst>
          </c:dPt>
          <c:dLbls>
            <c:dLbl>
              <c:idx val="0"/>
              <c:layout>
                <c:manualLayout>
                  <c:x val="-0.14192614047791455"/>
                  <c:y val="-4.185022026431718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120-AB48-B7D2-F5C9256C3423}"/>
                </c:ext>
              </c:extLst>
            </c:dLbl>
            <c:dLbl>
              <c:idx val="1"/>
              <c:layout>
                <c:manualLayout>
                  <c:x val="-8.1100651701665513E-2"/>
                  <c:y val="-5.7268722466960374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120-AB48-B7D2-F5C9256C3423}"/>
                </c:ext>
              </c:extLst>
            </c:dLbl>
            <c:dLbl>
              <c:idx val="2"/>
              <c:layout>
                <c:manualLayout>
                  <c:x val="-9.8479362780593827E-2"/>
                  <c:y val="-8.8105726872246715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120-AB48-B7D2-F5C9256C3423}"/>
                </c:ext>
              </c:extLst>
            </c:dLbl>
            <c:dLbl>
              <c:idx val="3"/>
              <c:layout>
                <c:manualLayout>
                  <c:x val="-4.7791455467052969E-2"/>
                  <c:y val="-0.12995594713656389"/>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120-AB48-B7D2-F5C9256C3423}"/>
                </c:ext>
              </c:extLst>
            </c:dLbl>
            <c:dLbl>
              <c:idx val="4"/>
              <c:layout>
                <c:manualLayout>
                  <c:x val="1.3034033309196235E-2"/>
                  <c:y val="-8.590308370044053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120-AB48-B7D2-F5C9256C3423}"/>
                </c:ext>
              </c:extLst>
            </c:dLbl>
            <c:dLbl>
              <c:idx val="5"/>
              <c:layout>
                <c:manualLayout>
                  <c:x val="6.8066618392469219E-2"/>
                  <c:y val="-0.13656387665198239"/>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120-AB48-B7D2-F5C9256C3423}"/>
                </c:ext>
              </c:extLst>
            </c:dLbl>
            <c:dLbl>
              <c:idx val="6"/>
              <c:layout>
                <c:manualLayout>
                  <c:x val="0.17378711078928302"/>
                  <c:y val="-0.13215859030837007"/>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7120-AB48-B7D2-F5C9256C3423}"/>
                </c:ext>
              </c:extLst>
            </c:dLbl>
            <c:dLbl>
              <c:idx val="7"/>
              <c:layout>
                <c:manualLayout>
                  <c:x val="0.1115133960897899"/>
                  <c:y val="-0.10572687224669601"/>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7120-AB48-B7D2-F5C9256C3423}"/>
                </c:ext>
              </c:extLst>
            </c:dLbl>
            <c:dLbl>
              <c:idx val="8"/>
              <c:layout>
                <c:manualLayout>
                  <c:x val="0.1173062997827661"/>
                  <c:y val="-5.9471365638766517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7120-AB48-B7D2-F5C9256C3423}"/>
                </c:ext>
              </c:extLst>
            </c:dLbl>
            <c:dLbl>
              <c:idx val="9"/>
              <c:layout>
                <c:manualLayout>
                  <c:x val="4.48950036205647E-2"/>
                  <c:y val="-3.5242290748898682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7120-AB48-B7D2-F5C9256C3423}"/>
                </c:ext>
              </c:extLst>
            </c:dLbl>
            <c:dLbl>
              <c:idx val="10"/>
              <c:layout>
                <c:manualLayout>
                  <c:x val="3.9102099927588597E-2"/>
                  <c:y val="-0.14537444933920704"/>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5-7120-AB48-B7D2-F5C9256C3423}"/>
                </c:ext>
              </c:extLst>
            </c:dLbl>
            <c:dLbl>
              <c:idx val="11"/>
              <c:layout>
                <c:manualLayout>
                  <c:x val="2.3171614771904311E-2"/>
                  <c:y val="-0.14977973568281938"/>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7-7120-AB48-B7D2-F5C9256C3423}"/>
                </c:ext>
              </c:extLst>
            </c:dLbl>
            <c:dLbl>
              <c:idx val="12"/>
              <c:layout>
                <c:manualLayout>
                  <c:x val="1.0137581462708076E-2"/>
                  <c:y val="-0.14317180616740088"/>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9-7120-AB48-B7D2-F5C9256C3423}"/>
                </c:ext>
              </c:extLst>
            </c:dLbl>
            <c:dLbl>
              <c:idx val="13"/>
              <c:layout>
                <c:manualLayout>
                  <c:x val="1.5930485155684182E-2"/>
                  <c:y val="-0.11233480176211449"/>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B-7120-AB48-B7D2-F5C9256C3423}"/>
                </c:ext>
              </c:extLst>
            </c:dLbl>
            <c:dLbl>
              <c:idx val="14"/>
              <c:layout>
                <c:manualLayout>
                  <c:x val="6.6618392469225199E-2"/>
                  <c:y val="-7.0484581497797363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D-7120-AB48-B7D2-F5C9256C3423}"/>
                </c:ext>
              </c:extLst>
            </c:dLbl>
            <c:dLbl>
              <c:idx val="15"/>
              <c:layout>
                <c:manualLayout>
                  <c:x val="5.7929036929761042E-2"/>
                  <c:y val="-4.1850220264317263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F-7120-AB48-B7D2-F5C9256C3423}"/>
                </c:ext>
              </c:extLst>
            </c:dLbl>
            <c:dLbl>
              <c:idx val="16"/>
              <c:layout>
                <c:manualLayout>
                  <c:x val="5.0687907313538786E-3"/>
                  <c:y val="4.4052863436122537E-3"/>
                </c:manualLayout>
              </c:layout>
              <c:numFmt formatCode="#,##0.00" sourceLinked="0"/>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manualLayout>
                      <c:w val="0.16301949403319516"/>
                      <c:h val="7.2621145374449345E-2"/>
                    </c:manualLayout>
                  </c15:layout>
                </c:ext>
                <c:ext xmlns:c16="http://schemas.microsoft.com/office/drawing/2014/chart" uri="{C3380CC4-5D6E-409C-BE32-E72D297353CC}">
                  <c16:uniqueId val="{00000021-7120-AB48-B7D2-F5C9256C3423}"/>
                </c:ext>
              </c:extLst>
            </c:dLbl>
            <c:dLbl>
              <c:idx val="17"/>
              <c:layout>
                <c:manualLayout>
                  <c:x val="8.6893555394639433E-3"/>
                  <c:y val="3.9647577092510933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3-7120-AB48-B7D2-F5C9256C3423}"/>
                </c:ext>
              </c:extLst>
            </c:dLbl>
            <c:dLbl>
              <c:idx val="18"/>
              <c:layout>
                <c:manualLayout>
                  <c:x val="8.3997103548153512E-2"/>
                  <c:y val="-3.0837004405286424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5-7120-AB48-B7D2-F5C9256C3423}"/>
                </c:ext>
              </c:extLst>
            </c:dLbl>
            <c:dLbl>
              <c:idx val="19"/>
              <c:layout>
                <c:manualLayout>
                  <c:x val="5.213613323678494E-2"/>
                  <c:y val="4.405286343612173E-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7-7120-AB48-B7D2-F5C9256C3423}"/>
                </c:ext>
              </c:extLst>
            </c:dLbl>
            <c:dLbl>
              <c:idx val="20"/>
              <c:layout>
                <c:manualLayout>
                  <c:x val="1.448225923244026E-3"/>
                  <c:y val="6.8281938325991193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9-7120-AB48-B7D2-F5C9256C3423}"/>
                </c:ext>
              </c:extLst>
            </c:dLbl>
            <c:dLbl>
              <c:idx val="21"/>
              <c:layout>
                <c:manualLayout>
                  <c:x val="2.606806661839247E-2"/>
                  <c:y val="0.2202643171806167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B-7120-AB48-B7D2-F5C9256C3423}"/>
                </c:ext>
              </c:extLst>
            </c:dLbl>
            <c:dLbl>
              <c:idx val="22"/>
              <c:layout>
                <c:manualLayout>
                  <c:x val="-0.19406227371469953"/>
                  <c:y val="-1.9823788546255508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D-7120-AB48-B7D2-F5C9256C3423}"/>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0"/>
            <c:showCatName val="1"/>
            <c:showSerName val="0"/>
            <c:showPercent val="0"/>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NRT!$A$108:$A$130</c:f>
              <c:strCache>
                <c:ptCount val="23"/>
                <c:pt idx="0">
                  <c:v>AIRS</c:v>
                </c:pt>
                <c:pt idx="1">
                  <c:v>AMR</c:v>
                </c:pt>
                <c:pt idx="2">
                  <c:v>ATLAS</c:v>
                </c:pt>
                <c:pt idx="3">
                  <c:v>DDMI</c:v>
                </c:pt>
                <c:pt idx="4">
                  <c:v>GNSS-RO</c:v>
                </c:pt>
                <c:pt idx="5">
                  <c:v>HARP2</c:v>
                </c:pt>
                <c:pt idx="6">
                  <c:v>JASON-CLASS ALTIMETER</c:v>
                </c:pt>
                <c:pt idx="7">
                  <c:v>L-SAR</c:v>
                </c:pt>
                <c:pt idx="8">
                  <c:v>MLS</c:v>
                </c:pt>
                <c:pt idx="9">
                  <c:v>MODIS-A</c:v>
                </c:pt>
                <c:pt idx="10">
                  <c:v>MODIS-T</c:v>
                </c:pt>
                <c:pt idx="11">
                  <c:v>OCI</c:v>
                </c:pt>
                <c:pt idx="12">
                  <c:v>OLCI</c:v>
                </c:pt>
                <c:pt idx="13">
                  <c:v>OLI</c:v>
                </c:pt>
                <c:pt idx="14">
                  <c:v>OMI</c:v>
                </c:pt>
                <c:pt idx="15">
                  <c:v>OMPS</c:v>
                </c:pt>
                <c:pt idx="16">
                  <c:v>POSEIDON-4 RADAR ALTIMETER</c:v>
                </c:pt>
                <c:pt idx="17">
                  <c:v>SMAP L-BAND RADIOMETER</c:v>
                </c:pt>
                <c:pt idx="18">
                  <c:v>SPEXONE</c:v>
                </c:pt>
                <c:pt idx="19">
                  <c:v>TEMPO</c:v>
                </c:pt>
                <c:pt idx="20">
                  <c:v>TROPOMI</c:v>
                </c:pt>
                <c:pt idx="21">
                  <c:v>VIIRS</c:v>
                </c:pt>
                <c:pt idx="22">
                  <c:v>OTHER1</c:v>
                </c:pt>
              </c:strCache>
            </c:strRef>
          </c:cat>
          <c:val>
            <c:numRef>
              <c:f>NRT!$D$108:$D$130</c:f>
              <c:numCache>
                <c:formatCode>_(* #,##0.00_);_(* \(#,##0.00\);_(* "-"??_);_(@_)</c:formatCode>
                <c:ptCount val="23"/>
                <c:pt idx="0">
                  <c:v>63457.741798805939</c:v>
                </c:pt>
                <c:pt idx="1">
                  <c:v>204.06340559199421</c:v>
                </c:pt>
                <c:pt idx="2">
                  <c:v>36310.050531029665</c:v>
                </c:pt>
                <c:pt idx="3">
                  <c:v>2300.9512950060816</c:v>
                </c:pt>
                <c:pt idx="4">
                  <c:v>6.8725459277629798E-4</c:v>
                </c:pt>
                <c:pt idx="5">
                  <c:v>24310.805631271516</c:v>
                </c:pt>
                <c:pt idx="6">
                  <c:v>62.821249362081197</c:v>
                </c:pt>
                <c:pt idx="7">
                  <c:v>10918.50766815616</c:v>
                </c:pt>
                <c:pt idx="8">
                  <c:v>738.0616880711159</c:v>
                </c:pt>
                <c:pt idx="9">
                  <c:v>421242.11058027094</c:v>
                </c:pt>
                <c:pt idx="10">
                  <c:v>332067.53235113091</c:v>
                </c:pt>
                <c:pt idx="11">
                  <c:v>108480.55506974435</c:v>
                </c:pt>
                <c:pt idx="12">
                  <c:v>59486.122682795751</c:v>
                </c:pt>
                <c:pt idx="13">
                  <c:v>1471.1113930419058</c:v>
                </c:pt>
                <c:pt idx="14">
                  <c:v>2539.6732771033312</c:v>
                </c:pt>
                <c:pt idx="15">
                  <c:v>904.29225997999174</c:v>
                </c:pt>
                <c:pt idx="16">
                  <c:v>3565.6409033518125</c:v>
                </c:pt>
                <c:pt idx="17">
                  <c:v>107483.85065254284</c:v>
                </c:pt>
                <c:pt idx="18" formatCode="General">
                  <c:v>4585.2608533194189</c:v>
                </c:pt>
                <c:pt idx="19" formatCode="General">
                  <c:v>523239.07124530437</c:v>
                </c:pt>
                <c:pt idx="20" formatCode="#,##0.00">
                  <c:v>257764.01564591067</c:v>
                </c:pt>
                <c:pt idx="21" formatCode="#,##0.00">
                  <c:v>2660010.1019688849</c:v>
                </c:pt>
                <c:pt idx="22" formatCode="#,##0.00">
                  <c:v>16533.303242304333</c:v>
                </c:pt>
              </c:numCache>
            </c:numRef>
          </c:val>
          <c:extLst>
            <c:ext xmlns:c16="http://schemas.microsoft.com/office/drawing/2014/chart" uri="{C3380CC4-5D6E-409C-BE32-E72D297353CC}">
              <c16:uniqueId val="{0000002E-7120-AB48-B7D2-F5C9256C3423}"/>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Calibri" panose="020F0502020204030204" pitchFamily="34" charset="0"/>
                <a:ea typeface="+mn-ea"/>
                <a:cs typeface="Calibri" panose="020F0502020204030204" pitchFamily="34" charset="0"/>
              </a:defRPr>
            </a:pPr>
            <a:r>
              <a:rPr lang="en-US" sz="1800" b="1" i="0" u="none" strike="noStrike" kern="1200" baseline="0">
                <a:solidFill>
                  <a:sysClr val="windowText" lastClr="000000"/>
                </a:solidFill>
              </a:rPr>
              <a:t>Number of NRT Registered Users</a:t>
            </a:r>
          </a:p>
        </c:rich>
      </c:tx>
      <c:layout>
        <c:manualLayout>
          <c:xMode val="edge"/>
          <c:yMode val="edge"/>
          <c:x val="0.28265025343953654"/>
          <c:y val="2.643171806167401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Calibri" panose="020F0502020204030204" pitchFamily="34" charset="0"/>
              <a:ea typeface="+mn-ea"/>
              <a:cs typeface="Calibri" panose="020F0502020204030204" pitchFamily="34" charset="0"/>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0884318678123235"/>
          <c:y val="0.21932758680495335"/>
          <c:w val="0.73452217097048245"/>
          <c:h val="0.66528911859585838"/>
        </c:manualLayout>
      </c:layout>
      <c:pie3DChart>
        <c:varyColors val="1"/>
        <c:ser>
          <c:idx val="0"/>
          <c:order val="0"/>
          <c:tx>
            <c:strRef>
              <c:f>NRT!$E$107</c:f>
              <c:strCache>
                <c:ptCount val="1"/>
                <c:pt idx="0">
                  <c:v>Number of Registered Users ***</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extLst>
              <c:ext xmlns:c16="http://schemas.microsoft.com/office/drawing/2014/chart" uri="{C3380CC4-5D6E-409C-BE32-E72D297353CC}">
                <c16:uniqueId val="{00000001-E710-1B42-B31F-6C88205F443E}"/>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sp3d/>
            </c:spPr>
            <c:extLst>
              <c:ext xmlns:c16="http://schemas.microsoft.com/office/drawing/2014/chart" uri="{C3380CC4-5D6E-409C-BE32-E72D297353CC}">
                <c16:uniqueId val="{00000003-E710-1B42-B31F-6C88205F443E}"/>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sp3d/>
            </c:spPr>
            <c:extLst>
              <c:ext xmlns:c16="http://schemas.microsoft.com/office/drawing/2014/chart" uri="{C3380CC4-5D6E-409C-BE32-E72D297353CC}">
                <c16:uniqueId val="{00000005-E710-1B42-B31F-6C88205F443E}"/>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sp3d/>
            </c:spPr>
            <c:extLst>
              <c:ext xmlns:c16="http://schemas.microsoft.com/office/drawing/2014/chart" uri="{C3380CC4-5D6E-409C-BE32-E72D297353CC}">
                <c16:uniqueId val="{00000007-E710-1B42-B31F-6C88205F443E}"/>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sp3d/>
            </c:spPr>
            <c:extLst>
              <c:ext xmlns:c16="http://schemas.microsoft.com/office/drawing/2014/chart" uri="{C3380CC4-5D6E-409C-BE32-E72D297353CC}">
                <c16:uniqueId val="{00000009-E710-1B42-B31F-6C88205F443E}"/>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sp3d/>
            </c:spPr>
            <c:extLst>
              <c:ext xmlns:c16="http://schemas.microsoft.com/office/drawing/2014/chart" uri="{C3380CC4-5D6E-409C-BE32-E72D297353CC}">
                <c16:uniqueId val="{0000000B-E710-1B42-B31F-6C88205F443E}"/>
              </c:ext>
            </c:extLst>
          </c:dPt>
          <c:dPt>
            <c:idx val="6"/>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0D-E710-1B42-B31F-6C88205F443E}"/>
              </c:ext>
            </c:extLst>
          </c:dPt>
          <c:dPt>
            <c:idx val="7"/>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0F-E710-1B42-B31F-6C88205F443E}"/>
              </c:ext>
            </c:extLst>
          </c:dPt>
          <c:dPt>
            <c:idx val="8"/>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1-E710-1B42-B31F-6C88205F443E}"/>
              </c:ext>
            </c:extLst>
          </c:dPt>
          <c:dPt>
            <c:idx val="9"/>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3-E710-1B42-B31F-6C88205F443E}"/>
              </c:ext>
            </c:extLst>
          </c:dPt>
          <c:dPt>
            <c:idx val="10"/>
            <c:bubble3D val="0"/>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5-E710-1B42-B31F-6C88205F443E}"/>
              </c:ext>
            </c:extLst>
          </c:dPt>
          <c:dPt>
            <c:idx val="11"/>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7-E710-1B42-B31F-6C88205F443E}"/>
              </c:ext>
            </c:extLst>
          </c:dPt>
          <c:dPt>
            <c:idx val="12"/>
            <c:bubble3D val="0"/>
            <c:spPr>
              <a:gradFill rotWithShape="1">
                <a:gsLst>
                  <a:gs pos="0">
                    <a:schemeClr val="accent1">
                      <a:lumMod val="80000"/>
                      <a:lumOff val="20000"/>
                      <a:satMod val="103000"/>
                      <a:lumMod val="102000"/>
                      <a:tint val="94000"/>
                    </a:schemeClr>
                  </a:gs>
                  <a:gs pos="50000">
                    <a:schemeClr val="accent1">
                      <a:lumMod val="80000"/>
                      <a:lumOff val="20000"/>
                      <a:satMod val="110000"/>
                      <a:lumMod val="100000"/>
                      <a:shade val="100000"/>
                    </a:schemeClr>
                  </a:gs>
                  <a:gs pos="100000">
                    <a:schemeClr val="accent1">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19-E710-1B42-B31F-6C88205F443E}"/>
              </c:ext>
            </c:extLst>
          </c:dPt>
          <c:dPt>
            <c:idx val="13"/>
            <c:bubble3D val="0"/>
            <c:spPr>
              <a:gradFill rotWithShape="1">
                <a:gsLst>
                  <a:gs pos="0">
                    <a:schemeClr val="accent2">
                      <a:lumMod val="80000"/>
                      <a:lumOff val="20000"/>
                      <a:satMod val="103000"/>
                      <a:lumMod val="102000"/>
                      <a:tint val="94000"/>
                    </a:schemeClr>
                  </a:gs>
                  <a:gs pos="50000">
                    <a:schemeClr val="accent2">
                      <a:lumMod val="80000"/>
                      <a:lumOff val="20000"/>
                      <a:satMod val="110000"/>
                      <a:lumMod val="100000"/>
                      <a:shade val="100000"/>
                    </a:schemeClr>
                  </a:gs>
                  <a:gs pos="100000">
                    <a:schemeClr val="accent2">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1B-E710-1B42-B31F-6C88205F443E}"/>
              </c:ext>
            </c:extLst>
          </c:dPt>
          <c:dPt>
            <c:idx val="14"/>
            <c:bubble3D val="0"/>
            <c:spPr>
              <a:gradFill rotWithShape="1">
                <a:gsLst>
                  <a:gs pos="0">
                    <a:schemeClr val="accent3">
                      <a:lumMod val="80000"/>
                      <a:lumOff val="20000"/>
                      <a:satMod val="103000"/>
                      <a:lumMod val="102000"/>
                      <a:tint val="94000"/>
                    </a:schemeClr>
                  </a:gs>
                  <a:gs pos="50000">
                    <a:schemeClr val="accent3">
                      <a:lumMod val="80000"/>
                      <a:lumOff val="20000"/>
                      <a:satMod val="110000"/>
                      <a:lumMod val="100000"/>
                      <a:shade val="100000"/>
                    </a:schemeClr>
                  </a:gs>
                  <a:gs pos="100000">
                    <a:schemeClr val="accent3">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1D-E710-1B42-B31F-6C88205F443E}"/>
              </c:ext>
            </c:extLst>
          </c:dPt>
          <c:dPt>
            <c:idx val="15"/>
            <c:bubble3D val="0"/>
            <c:spPr>
              <a:gradFill rotWithShape="1">
                <a:gsLst>
                  <a:gs pos="0">
                    <a:schemeClr val="accent4">
                      <a:lumMod val="80000"/>
                      <a:lumOff val="20000"/>
                      <a:satMod val="103000"/>
                      <a:lumMod val="102000"/>
                      <a:tint val="94000"/>
                    </a:schemeClr>
                  </a:gs>
                  <a:gs pos="50000">
                    <a:schemeClr val="accent4">
                      <a:lumMod val="80000"/>
                      <a:lumOff val="20000"/>
                      <a:satMod val="110000"/>
                      <a:lumMod val="100000"/>
                      <a:shade val="100000"/>
                    </a:schemeClr>
                  </a:gs>
                  <a:gs pos="100000">
                    <a:schemeClr val="accent4">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1F-E710-1B42-B31F-6C88205F443E}"/>
              </c:ext>
            </c:extLst>
          </c:dPt>
          <c:dPt>
            <c:idx val="16"/>
            <c:bubble3D val="0"/>
            <c:spPr>
              <a:gradFill rotWithShape="1">
                <a:gsLst>
                  <a:gs pos="0">
                    <a:schemeClr val="accent5">
                      <a:lumMod val="80000"/>
                      <a:lumOff val="20000"/>
                      <a:satMod val="103000"/>
                      <a:lumMod val="102000"/>
                      <a:tint val="94000"/>
                    </a:schemeClr>
                  </a:gs>
                  <a:gs pos="50000">
                    <a:schemeClr val="accent5">
                      <a:lumMod val="80000"/>
                      <a:lumOff val="20000"/>
                      <a:satMod val="110000"/>
                      <a:lumMod val="100000"/>
                      <a:shade val="100000"/>
                    </a:schemeClr>
                  </a:gs>
                  <a:gs pos="100000">
                    <a:schemeClr val="accent5">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21-E710-1B42-B31F-6C88205F443E}"/>
              </c:ext>
            </c:extLst>
          </c:dPt>
          <c:dPt>
            <c:idx val="17"/>
            <c:bubble3D val="0"/>
            <c:spPr>
              <a:gradFill rotWithShape="1">
                <a:gsLst>
                  <a:gs pos="0">
                    <a:schemeClr val="accent6">
                      <a:lumMod val="80000"/>
                      <a:lumOff val="20000"/>
                      <a:satMod val="103000"/>
                      <a:lumMod val="102000"/>
                      <a:tint val="94000"/>
                    </a:schemeClr>
                  </a:gs>
                  <a:gs pos="50000">
                    <a:schemeClr val="accent6">
                      <a:lumMod val="80000"/>
                      <a:lumOff val="20000"/>
                      <a:satMod val="110000"/>
                      <a:lumMod val="100000"/>
                      <a:shade val="100000"/>
                    </a:schemeClr>
                  </a:gs>
                  <a:gs pos="100000">
                    <a:schemeClr val="accent6">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23-E710-1B42-B31F-6C88205F443E}"/>
              </c:ext>
            </c:extLst>
          </c:dPt>
          <c:dPt>
            <c:idx val="18"/>
            <c:bubble3D val="0"/>
            <c:spPr>
              <a:gradFill rotWithShape="1">
                <a:gsLst>
                  <a:gs pos="0">
                    <a:schemeClr val="accent1">
                      <a:lumMod val="80000"/>
                      <a:satMod val="103000"/>
                      <a:lumMod val="102000"/>
                      <a:tint val="94000"/>
                    </a:schemeClr>
                  </a:gs>
                  <a:gs pos="50000">
                    <a:schemeClr val="accent1">
                      <a:lumMod val="80000"/>
                      <a:satMod val="110000"/>
                      <a:lumMod val="100000"/>
                      <a:shade val="100000"/>
                    </a:schemeClr>
                  </a:gs>
                  <a:gs pos="100000">
                    <a:schemeClr val="accent1">
                      <a:lumMod val="80000"/>
                      <a:lumMod val="99000"/>
                      <a:satMod val="120000"/>
                      <a:shade val="78000"/>
                    </a:schemeClr>
                  </a:gs>
                </a:gsLst>
                <a:lin ang="5400000" scaled="0"/>
              </a:gradFill>
              <a:ln>
                <a:noFill/>
              </a:ln>
              <a:effectLst/>
              <a:sp3d/>
            </c:spPr>
            <c:extLst>
              <c:ext xmlns:c16="http://schemas.microsoft.com/office/drawing/2014/chart" uri="{C3380CC4-5D6E-409C-BE32-E72D297353CC}">
                <c16:uniqueId val="{00000025-E710-1B42-B31F-6C88205F443E}"/>
              </c:ext>
            </c:extLst>
          </c:dPt>
          <c:dPt>
            <c:idx val="19"/>
            <c:bubble3D val="0"/>
            <c:spPr>
              <a:gradFill rotWithShape="1">
                <a:gsLst>
                  <a:gs pos="0">
                    <a:schemeClr val="accent2">
                      <a:lumMod val="80000"/>
                      <a:satMod val="103000"/>
                      <a:lumMod val="102000"/>
                      <a:tint val="94000"/>
                    </a:schemeClr>
                  </a:gs>
                  <a:gs pos="50000">
                    <a:schemeClr val="accent2">
                      <a:lumMod val="80000"/>
                      <a:satMod val="110000"/>
                      <a:lumMod val="100000"/>
                      <a:shade val="100000"/>
                    </a:schemeClr>
                  </a:gs>
                  <a:gs pos="100000">
                    <a:schemeClr val="accent2">
                      <a:lumMod val="80000"/>
                      <a:lumMod val="99000"/>
                      <a:satMod val="120000"/>
                      <a:shade val="78000"/>
                    </a:schemeClr>
                  </a:gs>
                </a:gsLst>
                <a:lin ang="5400000" scaled="0"/>
              </a:gradFill>
              <a:ln>
                <a:noFill/>
              </a:ln>
              <a:effectLst/>
              <a:sp3d/>
            </c:spPr>
            <c:extLst>
              <c:ext xmlns:c16="http://schemas.microsoft.com/office/drawing/2014/chart" uri="{C3380CC4-5D6E-409C-BE32-E72D297353CC}">
                <c16:uniqueId val="{00000027-E710-1B42-B31F-6C88205F443E}"/>
              </c:ext>
            </c:extLst>
          </c:dPt>
          <c:dPt>
            <c:idx val="20"/>
            <c:bubble3D val="0"/>
            <c:spPr>
              <a:gradFill rotWithShape="1">
                <a:gsLst>
                  <a:gs pos="0">
                    <a:schemeClr val="accent3">
                      <a:lumMod val="80000"/>
                      <a:satMod val="103000"/>
                      <a:lumMod val="102000"/>
                      <a:tint val="94000"/>
                    </a:schemeClr>
                  </a:gs>
                  <a:gs pos="50000">
                    <a:schemeClr val="accent3">
                      <a:lumMod val="80000"/>
                      <a:satMod val="110000"/>
                      <a:lumMod val="100000"/>
                      <a:shade val="100000"/>
                    </a:schemeClr>
                  </a:gs>
                  <a:gs pos="100000">
                    <a:schemeClr val="accent3">
                      <a:lumMod val="80000"/>
                      <a:lumMod val="99000"/>
                      <a:satMod val="120000"/>
                      <a:shade val="78000"/>
                    </a:schemeClr>
                  </a:gs>
                </a:gsLst>
                <a:lin ang="5400000" scaled="0"/>
              </a:gradFill>
              <a:ln>
                <a:noFill/>
              </a:ln>
              <a:effectLst/>
              <a:sp3d/>
            </c:spPr>
            <c:extLst>
              <c:ext xmlns:c16="http://schemas.microsoft.com/office/drawing/2014/chart" uri="{C3380CC4-5D6E-409C-BE32-E72D297353CC}">
                <c16:uniqueId val="{00000029-E710-1B42-B31F-6C88205F443E}"/>
              </c:ext>
            </c:extLst>
          </c:dPt>
          <c:dPt>
            <c:idx val="21"/>
            <c:bubble3D val="0"/>
            <c:spPr>
              <a:gradFill rotWithShape="1">
                <a:gsLst>
                  <a:gs pos="0">
                    <a:schemeClr val="accent4">
                      <a:lumMod val="80000"/>
                      <a:satMod val="103000"/>
                      <a:lumMod val="102000"/>
                      <a:tint val="94000"/>
                    </a:schemeClr>
                  </a:gs>
                  <a:gs pos="50000">
                    <a:schemeClr val="accent4">
                      <a:lumMod val="80000"/>
                      <a:satMod val="110000"/>
                      <a:lumMod val="100000"/>
                      <a:shade val="100000"/>
                    </a:schemeClr>
                  </a:gs>
                  <a:gs pos="100000">
                    <a:schemeClr val="accent4">
                      <a:lumMod val="80000"/>
                      <a:lumMod val="99000"/>
                      <a:satMod val="120000"/>
                      <a:shade val="78000"/>
                    </a:schemeClr>
                  </a:gs>
                </a:gsLst>
                <a:lin ang="5400000" scaled="0"/>
              </a:gradFill>
              <a:ln>
                <a:noFill/>
              </a:ln>
              <a:effectLst/>
              <a:sp3d/>
            </c:spPr>
            <c:extLst>
              <c:ext xmlns:c16="http://schemas.microsoft.com/office/drawing/2014/chart" uri="{C3380CC4-5D6E-409C-BE32-E72D297353CC}">
                <c16:uniqueId val="{0000002B-E710-1B42-B31F-6C88205F443E}"/>
              </c:ext>
            </c:extLst>
          </c:dPt>
          <c:dPt>
            <c:idx val="22"/>
            <c:bubble3D val="0"/>
            <c:spPr>
              <a:gradFill rotWithShape="1">
                <a:gsLst>
                  <a:gs pos="0">
                    <a:schemeClr val="accent5">
                      <a:lumMod val="80000"/>
                      <a:satMod val="103000"/>
                      <a:lumMod val="102000"/>
                      <a:tint val="94000"/>
                    </a:schemeClr>
                  </a:gs>
                  <a:gs pos="50000">
                    <a:schemeClr val="accent5">
                      <a:lumMod val="80000"/>
                      <a:satMod val="110000"/>
                      <a:lumMod val="100000"/>
                      <a:shade val="100000"/>
                    </a:schemeClr>
                  </a:gs>
                  <a:gs pos="100000">
                    <a:schemeClr val="accent5">
                      <a:lumMod val="80000"/>
                      <a:lumMod val="99000"/>
                      <a:satMod val="120000"/>
                      <a:shade val="78000"/>
                    </a:schemeClr>
                  </a:gs>
                </a:gsLst>
                <a:lin ang="5400000" scaled="0"/>
              </a:gradFill>
              <a:ln>
                <a:noFill/>
              </a:ln>
              <a:effectLst/>
              <a:sp3d/>
            </c:spPr>
            <c:extLst>
              <c:ext xmlns:c16="http://schemas.microsoft.com/office/drawing/2014/chart" uri="{C3380CC4-5D6E-409C-BE32-E72D297353CC}">
                <c16:uniqueId val="{0000002D-E710-1B42-B31F-6C88205F443E}"/>
              </c:ext>
            </c:extLst>
          </c:dPt>
          <c:dLbls>
            <c:dLbl>
              <c:idx val="0"/>
              <c:layout>
                <c:manualLayout>
                  <c:x val="-0.12309920347574221"/>
                  <c:y val="-7.7092511013215861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710-1B42-B31F-6C88205F443E}"/>
                </c:ext>
              </c:extLst>
            </c:dLbl>
            <c:dLbl>
              <c:idx val="1"/>
              <c:layout>
                <c:manualLayout>
                  <c:x val="-9.5582910934105772E-2"/>
                  <c:y val="-0.1013215859030837"/>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710-1B42-B31F-6C88205F443E}"/>
                </c:ext>
              </c:extLst>
            </c:dLbl>
            <c:dLbl>
              <c:idx val="2"/>
              <c:layout>
                <c:manualLayout>
                  <c:x val="-4.6343229543808782E-2"/>
                  <c:y val="-9.4713656387665213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710-1B42-B31F-6C88205F443E}"/>
                </c:ext>
              </c:extLst>
            </c:dLbl>
            <c:dLbl>
              <c:idx val="3"/>
              <c:layout>
                <c:manualLayout>
                  <c:x val="2.027516292541626E-2"/>
                  <c:y val="-6.6079295154185036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710-1B42-B31F-6C88205F443E}"/>
                </c:ext>
              </c:extLst>
            </c:dLbl>
            <c:dLbl>
              <c:idx val="4"/>
              <c:layout>
                <c:manualLayout>
                  <c:x val="0.15785662563359884"/>
                  <c:y val="-9.9118942731277526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710-1B42-B31F-6C88205F443E}"/>
                </c:ext>
              </c:extLst>
            </c:dLbl>
            <c:dLbl>
              <c:idx val="5"/>
              <c:layout>
                <c:manualLayout>
                  <c:x val="0.24764663287472857"/>
                  <c:y val="-0.1013215859030837"/>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E710-1B42-B31F-6C88205F443E}"/>
                </c:ext>
              </c:extLst>
            </c:dLbl>
            <c:dLbl>
              <c:idx val="6"/>
              <c:layout>
                <c:manualLayout>
                  <c:x val="0.2505430847212165"/>
                  <c:y val="-5.2863436123347998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E710-1B42-B31F-6C88205F443E}"/>
                </c:ext>
              </c:extLst>
            </c:dLbl>
            <c:dLbl>
              <c:idx val="7"/>
              <c:layout>
                <c:manualLayout>
                  <c:x val="0.30267921795800146"/>
                  <c:y val="2.2026431718061676E-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E710-1B42-B31F-6C88205F443E}"/>
                </c:ext>
              </c:extLst>
            </c:dLbl>
            <c:dLbl>
              <c:idx val="8"/>
              <c:layout>
                <c:manualLayout>
                  <c:x val="0.27371469949312094"/>
                  <c:y val="6.1674008810572688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E710-1B42-B31F-6C88205F443E}"/>
                </c:ext>
              </c:extLst>
            </c:dLbl>
            <c:dLbl>
              <c:idx val="10"/>
              <c:layout>
                <c:manualLayout>
                  <c:x val="8.2548877624909492E-2"/>
                  <c:y val="-0.11453744493392071"/>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5-E710-1B42-B31F-6C88205F443E}"/>
                </c:ext>
              </c:extLst>
            </c:dLbl>
            <c:dLbl>
              <c:idx val="11"/>
              <c:layout>
                <c:manualLayout>
                  <c:x val="0.1390296886314264"/>
                  <c:y val="-0.12555066079295155"/>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7-E710-1B42-B31F-6C88205F443E}"/>
                </c:ext>
              </c:extLst>
            </c:dLbl>
            <c:dLbl>
              <c:idx val="12"/>
              <c:layout>
                <c:manualLayout>
                  <c:x val="0.16799420709630691"/>
                  <c:y val="-0.11013215859030837"/>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9-E710-1B42-B31F-6C88205F443E}"/>
                </c:ext>
              </c:extLst>
            </c:dLbl>
            <c:dLbl>
              <c:idx val="13"/>
              <c:layout>
                <c:manualLayout>
                  <c:x val="0.20564808110065169"/>
                  <c:y val="-8.8105726872246701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B-E710-1B42-B31F-6C88205F443E}"/>
                </c:ext>
              </c:extLst>
            </c:dLbl>
            <c:dLbl>
              <c:idx val="14"/>
              <c:layout>
                <c:manualLayout>
                  <c:x val="0.22013034033309187"/>
                  <c:y val="-6.6079295154185022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D-E710-1B42-B31F-6C88205F443E}"/>
                </c:ext>
              </c:extLst>
            </c:dLbl>
            <c:dLbl>
              <c:idx val="15"/>
              <c:layout>
                <c:manualLayout>
                  <c:x val="0.20999275887038377"/>
                  <c:y val="-3.0837004405286503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F-E710-1B42-B31F-6C88205F443E}"/>
                </c:ext>
              </c:extLst>
            </c:dLbl>
            <c:dLbl>
              <c:idx val="16"/>
              <c:layout>
                <c:manualLayout>
                  <c:x val="8.3997103548153401E-2"/>
                  <c:y val="2.2026431718060058E-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1-E710-1B42-B31F-6C88205F443E}"/>
                </c:ext>
              </c:extLst>
            </c:dLbl>
            <c:dLbl>
              <c:idx val="17"/>
              <c:layout>
                <c:manualLayout>
                  <c:x val="0.13178855901520625"/>
                  <c:y val="6.1674008810572688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3-E710-1B42-B31F-6C88205F443E}"/>
                </c:ext>
              </c:extLst>
            </c:dLbl>
            <c:dLbl>
              <c:idx val="18"/>
              <c:layout>
                <c:manualLayout>
                  <c:x val="7.2411296162201308E-2"/>
                  <c:y val="8.590308370044053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5-E710-1B42-B31F-6C88205F443E}"/>
                </c:ext>
              </c:extLst>
            </c:dLbl>
            <c:dLbl>
              <c:idx val="19"/>
              <c:layout>
                <c:manualLayout>
                  <c:x val="7.2411296162201303E-3"/>
                  <c:y val="9.9118942731277526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7-E710-1B42-B31F-6C88205F443E}"/>
                </c:ext>
              </c:extLst>
            </c:dLbl>
            <c:dLbl>
              <c:idx val="20"/>
              <c:layout>
                <c:manualLayout>
                  <c:x val="-0.13034033309196236"/>
                  <c:y val="5.9471365638766517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9-E710-1B42-B31F-6C88205F443E}"/>
                </c:ext>
              </c:extLst>
            </c:dLbl>
            <c:dLbl>
              <c:idx val="21"/>
              <c:layout>
                <c:manualLayout>
                  <c:x val="4.1998551774076756E-2"/>
                  <c:y val="0.16299559471365638"/>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B-E710-1B42-B31F-6C88205F443E}"/>
                </c:ext>
              </c:extLst>
            </c:dLbl>
            <c:dLbl>
              <c:idx val="22"/>
              <c:layout>
                <c:manualLayout>
                  <c:x val="-8.9790007241129621E-2"/>
                  <c:y val="-4.405286343612335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D-E710-1B42-B31F-6C88205F443E}"/>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0"/>
            <c:showCatName val="1"/>
            <c:showSerName val="0"/>
            <c:showPercent val="0"/>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NRT!$A$108:$A$130</c:f>
              <c:strCache>
                <c:ptCount val="23"/>
                <c:pt idx="0">
                  <c:v>AIRS</c:v>
                </c:pt>
                <c:pt idx="1">
                  <c:v>AMR</c:v>
                </c:pt>
                <c:pt idx="2">
                  <c:v>ATLAS</c:v>
                </c:pt>
                <c:pt idx="3">
                  <c:v>DDMI</c:v>
                </c:pt>
                <c:pt idx="4">
                  <c:v>GNSS-RO</c:v>
                </c:pt>
                <c:pt idx="5">
                  <c:v>HARP2</c:v>
                </c:pt>
                <c:pt idx="6">
                  <c:v>JASON-CLASS ALTIMETER</c:v>
                </c:pt>
                <c:pt idx="7">
                  <c:v>L-SAR</c:v>
                </c:pt>
                <c:pt idx="8">
                  <c:v>MLS</c:v>
                </c:pt>
                <c:pt idx="9">
                  <c:v>MODIS-A</c:v>
                </c:pt>
                <c:pt idx="10">
                  <c:v>MODIS-T</c:v>
                </c:pt>
                <c:pt idx="11">
                  <c:v>OCI</c:v>
                </c:pt>
                <c:pt idx="12">
                  <c:v>OLCI</c:v>
                </c:pt>
                <c:pt idx="13">
                  <c:v>OLI</c:v>
                </c:pt>
                <c:pt idx="14">
                  <c:v>OMI</c:v>
                </c:pt>
                <c:pt idx="15">
                  <c:v>OMPS</c:v>
                </c:pt>
                <c:pt idx="16">
                  <c:v>POSEIDON-4 RADAR ALTIMETER</c:v>
                </c:pt>
                <c:pt idx="17">
                  <c:v>SMAP L-BAND RADIOMETER</c:v>
                </c:pt>
                <c:pt idx="18">
                  <c:v>SPEXONE</c:v>
                </c:pt>
                <c:pt idx="19">
                  <c:v>TEMPO</c:v>
                </c:pt>
                <c:pt idx="20">
                  <c:v>TROPOMI</c:v>
                </c:pt>
                <c:pt idx="21">
                  <c:v>VIIRS</c:v>
                </c:pt>
                <c:pt idx="22">
                  <c:v>OTHER1</c:v>
                </c:pt>
              </c:strCache>
            </c:strRef>
          </c:cat>
          <c:val>
            <c:numRef>
              <c:f>NRT!$E$108:$E$130</c:f>
              <c:numCache>
                <c:formatCode>_(* #,##0_);_(* \(#,##0\);_(* "-"??_);_(@_)</c:formatCode>
                <c:ptCount val="23"/>
                <c:pt idx="0">
                  <c:v>144</c:v>
                </c:pt>
                <c:pt idx="1">
                  <c:v>19</c:v>
                </c:pt>
                <c:pt idx="2">
                  <c:v>158</c:v>
                </c:pt>
                <c:pt idx="3">
                  <c:v>26</c:v>
                </c:pt>
                <c:pt idx="4">
                  <c:v>1</c:v>
                </c:pt>
                <c:pt idx="5">
                  <c:v>47</c:v>
                </c:pt>
                <c:pt idx="6">
                  <c:v>4</c:v>
                </c:pt>
                <c:pt idx="7">
                  <c:v>173</c:v>
                </c:pt>
                <c:pt idx="8">
                  <c:v>53</c:v>
                </c:pt>
                <c:pt idx="9">
                  <c:v>6161</c:v>
                </c:pt>
                <c:pt idx="10">
                  <c:v>879</c:v>
                </c:pt>
                <c:pt idx="11">
                  <c:v>852</c:v>
                </c:pt>
                <c:pt idx="12">
                  <c:v>205</c:v>
                </c:pt>
                <c:pt idx="13">
                  <c:v>264</c:v>
                </c:pt>
                <c:pt idx="14">
                  <c:v>57</c:v>
                </c:pt>
                <c:pt idx="15">
                  <c:v>44</c:v>
                </c:pt>
                <c:pt idx="16">
                  <c:v>74</c:v>
                </c:pt>
                <c:pt idx="17">
                  <c:v>235</c:v>
                </c:pt>
                <c:pt idx="18">
                  <c:v>36</c:v>
                </c:pt>
                <c:pt idx="19">
                  <c:v>180</c:v>
                </c:pt>
                <c:pt idx="20">
                  <c:v>47</c:v>
                </c:pt>
                <c:pt idx="21">
                  <c:v>11012</c:v>
                </c:pt>
                <c:pt idx="22">
                  <c:v>443</c:v>
                </c:pt>
              </c:numCache>
            </c:numRef>
          </c:val>
          <c:extLst>
            <c:ext xmlns:c16="http://schemas.microsoft.com/office/drawing/2014/chart" uri="{C3380CC4-5D6E-409C-BE32-E72D297353CC}">
              <c16:uniqueId val="{0000002E-E710-1B42-B31F-6C88205F443E}"/>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Calibri" panose="020F0502020204030204" pitchFamily="34" charset="0"/>
                <a:ea typeface="+mn-ea"/>
                <a:cs typeface="Calibri" panose="020F0502020204030204" pitchFamily="34" charset="0"/>
              </a:defRPr>
            </a:pPr>
            <a:r>
              <a:rPr lang="en-US" sz="1800" b="1" i="0" u="none" strike="noStrike" kern="1200" baseline="0">
                <a:solidFill>
                  <a:sysClr val="windowText" lastClr="000000"/>
                </a:solidFill>
              </a:rPr>
              <a:t>Distribution of NRT Products by Level </a:t>
            </a:r>
          </a:p>
        </c:rich>
      </c:tx>
      <c:layout>
        <c:manualLayout>
          <c:xMode val="edge"/>
          <c:yMode val="edge"/>
          <c:x val="0.26527154236060824"/>
          <c:y val="2.4229074889867842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Calibri" panose="020F0502020204030204" pitchFamily="34" charset="0"/>
              <a:ea typeface="+mn-ea"/>
              <a:cs typeface="Calibri" panose="020F0502020204030204" pitchFamily="34" charset="0"/>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3925593116935692"/>
          <c:y val="0.26558309341288289"/>
          <c:w val="0.75334910797265464"/>
          <c:h val="0.68291026397030774"/>
        </c:manualLayout>
      </c:layout>
      <c:pie3DChart>
        <c:varyColors val="1"/>
        <c:ser>
          <c:idx val="0"/>
          <c:order val="0"/>
          <c:tx>
            <c:strRef>
              <c:f>NRT!$Y$144</c:f>
              <c:strCache>
                <c:ptCount val="1"/>
                <c:pt idx="0">
                  <c:v> Grand Total </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extLst>
              <c:ext xmlns:c16="http://schemas.microsoft.com/office/drawing/2014/chart" uri="{C3380CC4-5D6E-409C-BE32-E72D297353CC}">
                <c16:uniqueId val="{00000001-86E7-4648-AD84-EA5C4BF2B5FB}"/>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sp3d/>
            </c:spPr>
            <c:extLst>
              <c:ext xmlns:c16="http://schemas.microsoft.com/office/drawing/2014/chart" uri="{C3380CC4-5D6E-409C-BE32-E72D297353CC}">
                <c16:uniqueId val="{00000003-86E7-4648-AD84-EA5C4BF2B5FB}"/>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sp3d/>
            </c:spPr>
            <c:extLst>
              <c:ext xmlns:c16="http://schemas.microsoft.com/office/drawing/2014/chart" uri="{C3380CC4-5D6E-409C-BE32-E72D297353CC}">
                <c16:uniqueId val="{00000005-86E7-4648-AD84-EA5C4BF2B5FB}"/>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sp3d/>
            </c:spPr>
            <c:extLst>
              <c:ext xmlns:c16="http://schemas.microsoft.com/office/drawing/2014/chart" uri="{C3380CC4-5D6E-409C-BE32-E72D297353CC}">
                <c16:uniqueId val="{00000007-86E7-4648-AD84-EA5C4BF2B5FB}"/>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sp3d/>
            </c:spPr>
            <c:extLst>
              <c:ext xmlns:c16="http://schemas.microsoft.com/office/drawing/2014/chart" uri="{C3380CC4-5D6E-409C-BE32-E72D297353CC}">
                <c16:uniqueId val="{00000009-86E7-4648-AD84-EA5C4BF2B5FB}"/>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sp3d/>
            </c:spPr>
            <c:extLst>
              <c:ext xmlns:c16="http://schemas.microsoft.com/office/drawing/2014/chart" uri="{C3380CC4-5D6E-409C-BE32-E72D297353CC}">
                <c16:uniqueId val="{0000000B-86E7-4648-AD84-EA5C4BF2B5FB}"/>
              </c:ext>
            </c:extLst>
          </c:dPt>
          <c:dLbls>
            <c:dLbl>
              <c:idx val="0"/>
              <c:layout>
                <c:manualLayout>
                  <c:x val="6.9514844315713253E-2"/>
                  <c:y val="-4.8458149779735685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6E7-4648-AD84-EA5C4BF2B5FB}"/>
                </c:ext>
              </c:extLst>
            </c:dLbl>
            <c:dLbl>
              <c:idx val="1"/>
              <c:layout>
                <c:manualLayout>
                  <c:x val="7.5307748008689362E-2"/>
                  <c:y val="-4.185022026431718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6E7-4648-AD84-EA5C4BF2B5FB}"/>
                </c:ext>
              </c:extLst>
            </c:dLbl>
            <c:dLbl>
              <c:idx val="3"/>
              <c:layout>
                <c:manualLayout>
                  <c:x val="-7.0963070238957329E-2"/>
                  <c:y val="-1.3215859030837024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6E7-4648-AD84-EA5C4BF2B5FB}"/>
                </c:ext>
              </c:extLst>
            </c:dLbl>
            <c:dLbl>
              <c:idx val="4"/>
              <c:layout>
                <c:manualLayout>
                  <c:x val="-7.6755973931933383E-2"/>
                  <c:y val="-4.8458149779735706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6E7-4648-AD84-EA5C4BF2B5FB}"/>
                </c:ext>
              </c:extLst>
            </c:dLbl>
            <c:dLbl>
              <c:idx val="5"/>
              <c:layout>
                <c:manualLayout>
                  <c:x val="-6.0825488776249097E-2"/>
                  <c:y val="-0.10572687224669605"/>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86E7-4648-AD84-EA5C4BF2B5FB}"/>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2"/>
                    </a:solidFill>
                    <a:latin typeface="Calibri" panose="020F0502020204030204" pitchFamily="34" charset="0"/>
                    <a:ea typeface="+mn-ea"/>
                    <a:cs typeface="Calibri" panose="020F0502020204030204" pitchFamily="34" charset="0"/>
                  </a:defRPr>
                </a:pPr>
                <a:endParaRPr lang="en-US"/>
              </a:p>
            </c:txPr>
            <c:dLblPos val="outEnd"/>
            <c:showLegendKey val="0"/>
            <c:showVal val="0"/>
            <c:showCatName val="1"/>
            <c:showSerName val="0"/>
            <c:showPercent val="0"/>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NRT!$A$145:$A$150</c:f>
              <c:strCache>
                <c:ptCount val="6"/>
                <c:pt idx="0">
                  <c:v>Level 0</c:v>
                </c:pt>
                <c:pt idx="1">
                  <c:v>Level 1</c:v>
                </c:pt>
                <c:pt idx="2">
                  <c:v>Level 2</c:v>
                </c:pt>
                <c:pt idx="3">
                  <c:v>Level 3</c:v>
                </c:pt>
                <c:pt idx="4">
                  <c:v>Level 4</c:v>
                </c:pt>
                <c:pt idx="5">
                  <c:v>N/A</c:v>
                </c:pt>
              </c:strCache>
            </c:strRef>
          </c:cat>
          <c:val>
            <c:numRef>
              <c:f>NRT!$Y$145:$Y$150</c:f>
              <c:numCache>
                <c:formatCode>_(* #,##0_);_(* \(#,##0\);_(* "-"??_);_(@_)</c:formatCode>
                <c:ptCount val="6"/>
                <c:pt idx="0">
                  <c:v>901511</c:v>
                </c:pt>
                <c:pt idx="1">
                  <c:v>37320001</c:v>
                </c:pt>
                <c:pt idx="2">
                  <c:v>260498704</c:v>
                </c:pt>
                <c:pt idx="3">
                  <c:v>14150442</c:v>
                </c:pt>
                <c:pt idx="4">
                  <c:v>4991285</c:v>
                </c:pt>
                <c:pt idx="5" formatCode="_(* #,##0.00_);_(* \(#,##0.00\);_(* &quot;-&quot;??_);_(@_)">
                  <c:v>3</c:v>
                </c:pt>
              </c:numCache>
            </c:numRef>
          </c:val>
          <c:extLst>
            <c:ext xmlns:c16="http://schemas.microsoft.com/office/drawing/2014/chart" uri="{C3380CC4-5D6E-409C-BE32-E72D297353CC}">
              <c16:uniqueId val="{0000000C-86E7-4648-AD84-EA5C4BF2B5FB}"/>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Calibri" panose="020F0502020204030204" pitchFamily="34" charset="0"/>
                <a:ea typeface="+mn-ea"/>
                <a:cs typeface="Calibri" panose="020F0502020204030204" pitchFamily="34" charset="0"/>
              </a:defRPr>
            </a:pPr>
            <a:r>
              <a:rPr lang="en-US" sz="1800" b="1" i="0" u="none" strike="noStrike" kern="1200" baseline="0">
                <a:solidFill>
                  <a:sysClr val="windowText" lastClr="000000"/>
                </a:solidFill>
              </a:rPr>
              <a:t>Distribution Volume(GB) of NRT Products </a:t>
            </a:r>
          </a:p>
          <a:p>
            <a:pPr>
              <a:defRPr sz="1800">
                <a:latin typeface="Calibri" panose="020F0502020204030204" pitchFamily="34" charset="0"/>
                <a:cs typeface="Calibri" panose="020F0502020204030204" pitchFamily="34" charset="0"/>
              </a:defRPr>
            </a:pPr>
            <a:r>
              <a:rPr lang="en-US" sz="1800" b="1" i="0" u="none" strike="noStrike" kern="1200" baseline="0">
                <a:solidFill>
                  <a:sysClr val="windowText" lastClr="000000"/>
                </a:solidFill>
              </a:rPr>
              <a:t>by Level</a:t>
            </a:r>
          </a:p>
        </c:rich>
      </c:tx>
      <c:layout>
        <c:manualLayout>
          <c:xMode val="edge"/>
          <c:yMode val="edge"/>
          <c:x val="0.26816799420709625"/>
          <c:y val="2.4229074889867842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Calibri" panose="020F0502020204030204" pitchFamily="34" charset="0"/>
              <a:ea typeface="+mn-ea"/>
              <a:cs typeface="Calibri" panose="020F0502020204030204" pitchFamily="34" charset="0"/>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3925593116935692"/>
          <c:y val="0.26558309341288289"/>
          <c:w val="0.75334910797265464"/>
          <c:h val="0.68291026397030774"/>
        </c:manualLayout>
      </c:layout>
      <c:pie3DChart>
        <c:varyColors val="1"/>
        <c:ser>
          <c:idx val="0"/>
          <c:order val="0"/>
          <c:tx>
            <c:strRef>
              <c:f>NRT!$Y$155</c:f>
              <c:strCache>
                <c:ptCount val="1"/>
                <c:pt idx="0">
                  <c:v> Grand Total </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extLst>
              <c:ext xmlns:c16="http://schemas.microsoft.com/office/drawing/2014/chart" uri="{C3380CC4-5D6E-409C-BE32-E72D297353CC}">
                <c16:uniqueId val="{00000001-D880-1347-95B9-97ED112C0798}"/>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sp3d/>
            </c:spPr>
            <c:extLst>
              <c:ext xmlns:c16="http://schemas.microsoft.com/office/drawing/2014/chart" uri="{C3380CC4-5D6E-409C-BE32-E72D297353CC}">
                <c16:uniqueId val="{00000003-D880-1347-95B9-97ED112C0798}"/>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sp3d/>
            </c:spPr>
            <c:extLst>
              <c:ext xmlns:c16="http://schemas.microsoft.com/office/drawing/2014/chart" uri="{C3380CC4-5D6E-409C-BE32-E72D297353CC}">
                <c16:uniqueId val="{00000005-D880-1347-95B9-97ED112C0798}"/>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sp3d/>
            </c:spPr>
            <c:extLst>
              <c:ext xmlns:c16="http://schemas.microsoft.com/office/drawing/2014/chart" uri="{C3380CC4-5D6E-409C-BE32-E72D297353CC}">
                <c16:uniqueId val="{00000007-D880-1347-95B9-97ED112C0798}"/>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sp3d/>
            </c:spPr>
            <c:extLst>
              <c:ext xmlns:c16="http://schemas.microsoft.com/office/drawing/2014/chart" uri="{C3380CC4-5D6E-409C-BE32-E72D297353CC}">
                <c16:uniqueId val="{00000009-D880-1347-95B9-97ED112C0798}"/>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sp3d/>
            </c:spPr>
            <c:extLst>
              <c:ext xmlns:c16="http://schemas.microsoft.com/office/drawing/2014/chart" uri="{C3380CC4-5D6E-409C-BE32-E72D297353CC}">
                <c16:uniqueId val="{0000000B-D880-1347-95B9-97ED112C0798}"/>
              </c:ext>
            </c:extLst>
          </c:dPt>
          <c:dLbls>
            <c:dLbl>
              <c:idx val="0"/>
              <c:layout>
                <c:manualLayout>
                  <c:x val="0.11296162201303403"/>
                  <c:y val="-5.7268722466960374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880-1347-95B9-97ED112C0798}"/>
                </c:ext>
              </c:extLst>
            </c:dLbl>
            <c:dLbl>
              <c:idx val="4"/>
              <c:layout>
                <c:manualLayout>
                  <c:x val="-5.5032585083273043E-2"/>
                  <c:y val="-6.6079295154185036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880-1347-95B9-97ED112C0798}"/>
                </c:ext>
              </c:extLst>
            </c:dLbl>
            <c:dLbl>
              <c:idx val="5"/>
              <c:layout>
                <c:manualLayout>
                  <c:x val="4.6343229543808727E-2"/>
                  <c:y val="-7.7092511013215875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D880-1347-95B9-97ED112C0798}"/>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2"/>
                    </a:solidFill>
                    <a:latin typeface="Calibri" panose="020F0502020204030204" pitchFamily="34" charset="0"/>
                    <a:ea typeface="+mn-ea"/>
                    <a:cs typeface="Calibri" panose="020F0502020204030204" pitchFamily="34" charset="0"/>
                  </a:defRPr>
                </a:pPr>
                <a:endParaRPr lang="en-US"/>
              </a:p>
            </c:txPr>
            <c:dLblPos val="outEnd"/>
            <c:showLegendKey val="0"/>
            <c:showVal val="0"/>
            <c:showCatName val="1"/>
            <c:showSerName val="0"/>
            <c:showPercent val="0"/>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NRT!$A$156:$A$161</c:f>
              <c:strCache>
                <c:ptCount val="6"/>
                <c:pt idx="0">
                  <c:v>Level 0</c:v>
                </c:pt>
                <c:pt idx="1">
                  <c:v>Level 1</c:v>
                </c:pt>
                <c:pt idx="2">
                  <c:v>Level 2</c:v>
                </c:pt>
                <c:pt idx="3">
                  <c:v>Level 3</c:v>
                </c:pt>
                <c:pt idx="4">
                  <c:v>Level 4</c:v>
                </c:pt>
                <c:pt idx="5">
                  <c:v>N/A</c:v>
                </c:pt>
              </c:strCache>
            </c:strRef>
          </c:cat>
          <c:val>
            <c:numRef>
              <c:f>NRT!$Y$156:$Y$161</c:f>
              <c:numCache>
                <c:formatCode>_(* #,##0.00_);_(* \(#,##0.00\);_(* "-"??_);_(@_)</c:formatCode>
                <c:ptCount val="6"/>
                <c:pt idx="0">
                  <c:v>88236.45207309621</c:v>
                </c:pt>
                <c:pt idx="1">
                  <c:v>2995494.2176322443</c:v>
                </c:pt>
                <c:pt idx="2">
                  <c:v>1354027.5181723165</c:v>
                </c:pt>
                <c:pt idx="3">
                  <c:v>182125.81913598403</c:v>
                </c:pt>
                <c:pt idx="4">
                  <c:v>17791.615225081292</c:v>
                </c:pt>
                <c:pt idx="5">
                  <c:v>2.3841508664190717E-2</c:v>
                </c:pt>
              </c:numCache>
            </c:numRef>
          </c:val>
          <c:extLst>
            <c:ext xmlns:c16="http://schemas.microsoft.com/office/drawing/2014/chart" uri="{C3380CC4-5D6E-409C-BE32-E72D297353CC}">
              <c16:uniqueId val="{0000000C-D880-1347-95B9-97ED112C0798}"/>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Calibri" panose="020F0502020204030204" pitchFamily="34" charset="0"/>
                <a:ea typeface="+mn-ea"/>
                <a:cs typeface="Calibri" panose="020F0502020204030204" pitchFamily="34" charset="0"/>
              </a:defRPr>
            </a:pPr>
            <a:r>
              <a:rPr lang="en-US" b="1"/>
              <a:t>Products Distributed to Unregisterd Users By Domain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Calibri" panose="020F0502020204030204" pitchFamily="34" charset="0"/>
              <a:ea typeface="+mn-ea"/>
              <a:cs typeface="Calibri" panose="020F0502020204030204" pitchFamily="34" charset="0"/>
            </a:defRPr>
          </a:pPr>
          <a:endParaRPr lang="en-US"/>
        </a:p>
      </c:txPr>
    </c:title>
    <c:autoTitleDeleted val="0"/>
    <c:plotArea>
      <c:layout>
        <c:manualLayout>
          <c:layoutTarget val="inner"/>
          <c:xMode val="edge"/>
          <c:yMode val="edge"/>
          <c:x val="0.11802155755395133"/>
          <c:y val="0.12921820922972424"/>
          <c:w val="0.86595420845095739"/>
          <c:h val="0.61672839604607443"/>
        </c:manualLayout>
      </c:layout>
      <c:barChart>
        <c:barDir val="col"/>
        <c:grouping val="stacked"/>
        <c:varyColors val="0"/>
        <c:ser>
          <c:idx val="0"/>
          <c:order val="0"/>
          <c:tx>
            <c:strRef>
              <c:f>NRT!$A$228</c:f>
              <c:strCache>
                <c:ptCount val="1"/>
                <c:pt idx="0">
                  <c:v>Foreign</c:v>
                </c:pt>
              </c:strCache>
            </c:strRef>
          </c:tx>
          <c:spPr>
            <a:solidFill>
              <a:schemeClr val="accent1"/>
            </a:solidFill>
            <a:ln>
              <a:noFill/>
            </a:ln>
            <a:effectLst/>
          </c:spPr>
          <c:invertIfNegative val="0"/>
          <c:cat>
            <c:strRef>
              <c:f>NRT!$B$227:$Q$227</c:f>
              <c:strCache>
                <c:ptCount val="16"/>
                <c:pt idx="0">
                  <c:v>AIRS/AMSU-A</c:v>
                </c:pt>
                <c:pt idx="1">
                  <c:v>AMR</c:v>
                </c:pt>
                <c:pt idx="2">
                  <c:v>ATLAS</c:v>
                </c:pt>
                <c:pt idx="3">
                  <c:v>DDMI</c:v>
                </c:pt>
                <c:pt idx="4">
                  <c:v>JASON-CLASS ALTIMETER</c:v>
                </c:pt>
                <c:pt idx="5">
                  <c:v>L-SAR</c:v>
                </c:pt>
                <c:pt idx="6">
                  <c:v>MLS</c:v>
                </c:pt>
                <c:pt idx="7">
                  <c:v>MODIS-A</c:v>
                </c:pt>
                <c:pt idx="8">
                  <c:v>MODIS-T</c:v>
                </c:pt>
                <c:pt idx="9">
                  <c:v>OLCI</c:v>
                </c:pt>
                <c:pt idx="10">
                  <c:v>OLI</c:v>
                </c:pt>
                <c:pt idx="11">
                  <c:v>POSEIDON-4 RADAR ALTIMETER</c:v>
                </c:pt>
                <c:pt idx="12">
                  <c:v>SMAP L-BAND RADIOMETER</c:v>
                </c:pt>
                <c:pt idx="13">
                  <c:v>TROPOMI</c:v>
                </c:pt>
                <c:pt idx="14">
                  <c:v>VIIRS</c:v>
                </c:pt>
                <c:pt idx="15">
                  <c:v>Other1</c:v>
                </c:pt>
              </c:strCache>
            </c:strRef>
          </c:cat>
          <c:val>
            <c:numRef>
              <c:f>NRT!$B$228:$Q$228</c:f>
              <c:numCache>
                <c:formatCode>_(* #,##0_);_(* \(#,##0\);_(* "-"??_);_(@_)</c:formatCode>
                <c:ptCount val="16"/>
                <c:pt idx="0">
                  <c:v>4745</c:v>
                </c:pt>
                <c:pt idx="2">
                  <c:v>38</c:v>
                </c:pt>
                <c:pt idx="3">
                  <c:v>0</c:v>
                </c:pt>
                <c:pt idx="5">
                  <c:v>1690</c:v>
                </c:pt>
                <c:pt idx="7">
                  <c:v>15483718</c:v>
                </c:pt>
                <c:pt idx="8">
                  <c:v>325031</c:v>
                </c:pt>
                <c:pt idx="9">
                  <c:v>1370</c:v>
                </c:pt>
                <c:pt idx="10">
                  <c:v>493116</c:v>
                </c:pt>
                <c:pt idx="11">
                  <c:v>0</c:v>
                </c:pt>
                <c:pt idx="12">
                  <c:v>3247</c:v>
                </c:pt>
                <c:pt idx="13">
                  <c:v>2</c:v>
                </c:pt>
                <c:pt idx="14">
                  <c:v>57580934</c:v>
                </c:pt>
                <c:pt idx="15">
                  <c:v>3</c:v>
                </c:pt>
              </c:numCache>
            </c:numRef>
          </c:val>
          <c:extLst>
            <c:ext xmlns:c16="http://schemas.microsoft.com/office/drawing/2014/chart" uri="{C3380CC4-5D6E-409C-BE32-E72D297353CC}">
              <c16:uniqueId val="{00000000-109B-E34C-A6E0-CDD1724E1D2A}"/>
            </c:ext>
          </c:extLst>
        </c:ser>
        <c:ser>
          <c:idx val="1"/>
          <c:order val="1"/>
          <c:tx>
            <c:strRef>
              <c:f>NRT!$A$229</c:f>
              <c:strCache>
                <c:ptCount val="1"/>
                <c:pt idx="0">
                  <c:v>US COM</c:v>
                </c:pt>
              </c:strCache>
            </c:strRef>
          </c:tx>
          <c:spPr>
            <a:solidFill>
              <a:schemeClr val="accent2"/>
            </a:solidFill>
            <a:ln>
              <a:noFill/>
            </a:ln>
            <a:effectLst/>
          </c:spPr>
          <c:invertIfNegative val="0"/>
          <c:cat>
            <c:strRef>
              <c:f>NRT!$B$227:$Q$227</c:f>
              <c:strCache>
                <c:ptCount val="16"/>
                <c:pt idx="0">
                  <c:v>AIRS/AMSU-A</c:v>
                </c:pt>
                <c:pt idx="1">
                  <c:v>AMR</c:v>
                </c:pt>
                <c:pt idx="2">
                  <c:v>ATLAS</c:v>
                </c:pt>
                <c:pt idx="3">
                  <c:v>DDMI</c:v>
                </c:pt>
                <c:pt idx="4">
                  <c:v>JASON-CLASS ALTIMETER</c:v>
                </c:pt>
                <c:pt idx="5">
                  <c:v>L-SAR</c:v>
                </c:pt>
                <c:pt idx="6">
                  <c:v>MLS</c:v>
                </c:pt>
                <c:pt idx="7">
                  <c:v>MODIS-A</c:v>
                </c:pt>
                <c:pt idx="8">
                  <c:v>MODIS-T</c:v>
                </c:pt>
                <c:pt idx="9">
                  <c:v>OLCI</c:v>
                </c:pt>
                <c:pt idx="10">
                  <c:v>OLI</c:v>
                </c:pt>
                <c:pt idx="11">
                  <c:v>POSEIDON-4 RADAR ALTIMETER</c:v>
                </c:pt>
                <c:pt idx="12">
                  <c:v>SMAP L-BAND RADIOMETER</c:v>
                </c:pt>
                <c:pt idx="13">
                  <c:v>TROPOMI</c:v>
                </c:pt>
                <c:pt idx="14">
                  <c:v>VIIRS</c:v>
                </c:pt>
                <c:pt idx="15">
                  <c:v>Other1</c:v>
                </c:pt>
              </c:strCache>
            </c:strRef>
          </c:cat>
          <c:val>
            <c:numRef>
              <c:f>NRT!$B$229:$Q$229</c:f>
              <c:numCache>
                <c:formatCode>_(* #,##0_);_(* \(#,##0\);_(* "-"??_);_(@_)</c:formatCode>
                <c:ptCount val="16"/>
                <c:pt idx="0">
                  <c:v>1770136</c:v>
                </c:pt>
                <c:pt idx="1">
                  <c:v>0</c:v>
                </c:pt>
                <c:pt idx="2">
                  <c:v>31757</c:v>
                </c:pt>
                <c:pt idx="3">
                  <c:v>0</c:v>
                </c:pt>
                <c:pt idx="4">
                  <c:v>0</c:v>
                </c:pt>
                <c:pt idx="5">
                  <c:v>3748</c:v>
                </c:pt>
                <c:pt idx="6">
                  <c:v>215267</c:v>
                </c:pt>
                <c:pt idx="7">
                  <c:v>7586436</c:v>
                </c:pt>
                <c:pt idx="8">
                  <c:v>18794</c:v>
                </c:pt>
                <c:pt idx="10">
                  <c:v>141263</c:v>
                </c:pt>
                <c:pt idx="11">
                  <c:v>0</c:v>
                </c:pt>
                <c:pt idx="12">
                  <c:v>4</c:v>
                </c:pt>
                <c:pt idx="13">
                  <c:v>643965</c:v>
                </c:pt>
                <c:pt idx="14">
                  <c:v>19388580</c:v>
                </c:pt>
                <c:pt idx="15">
                  <c:v>0</c:v>
                </c:pt>
              </c:numCache>
            </c:numRef>
          </c:val>
          <c:extLst>
            <c:ext xmlns:c16="http://schemas.microsoft.com/office/drawing/2014/chart" uri="{C3380CC4-5D6E-409C-BE32-E72D297353CC}">
              <c16:uniqueId val="{00000001-109B-E34C-A6E0-CDD1724E1D2A}"/>
            </c:ext>
          </c:extLst>
        </c:ser>
        <c:ser>
          <c:idx val="2"/>
          <c:order val="2"/>
          <c:tx>
            <c:strRef>
              <c:f>NRT!$A$230</c:f>
              <c:strCache>
                <c:ptCount val="1"/>
                <c:pt idx="0">
                  <c:v>US EDU         </c:v>
                </c:pt>
              </c:strCache>
            </c:strRef>
          </c:tx>
          <c:spPr>
            <a:solidFill>
              <a:schemeClr val="accent3"/>
            </a:solidFill>
            <a:ln>
              <a:noFill/>
            </a:ln>
            <a:effectLst/>
          </c:spPr>
          <c:invertIfNegative val="0"/>
          <c:cat>
            <c:strRef>
              <c:f>NRT!$B$227:$Q$227</c:f>
              <c:strCache>
                <c:ptCount val="16"/>
                <c:pt idx="0">
                  <c:v>AIRS/AMSU-A</c:v>
                </c:pt>
                <c:pt idx="1">
                  <c:v>AMR</c:v>
                </c:pt>
                <c:pt idx="2">
                  <c:v>ATLAS</c:v>
                </c:pt>
                <c:pt idx="3">
                  <c:v>DDMI</c:v>
                </c:pt>
                <c:pt idx="4">
                  <c:v>JASON-CLASS ALTIMETER</c:v>
                </c:pt>
                <c:pt idx="5">
                  <c:v>L-SAR</c:v>
                </c:pt>
                <c:pt idx="6">
                  <c:v>MLS</c:v>
                </c:pt>
                <c:pt idx="7">
                  <c:v>MODIS-A</c:v>
                </c:pt>
                <c:pt idx="8">
                  <c:v>MODIS-T</c:v>
                </c:pt>
                <c:pt idx="9">
                  <c:v>OLCI</c:v>
                </c:pt>
                <c:pt idx="10">
                  <c:v>OLI</c:v>
                </c:pt>
                <c:pt idx="11">
                  <c:v>POSEIDON-4 RADAR ALTIMETER</c:v>
                </c:pt>
                <c:pt idx="12">
                  <c:v>SMAP L-BAND RADIOMETER</c:v>
                </c:pt>
                <c:pt idx="13">
                  <c:v>TROPOMI</c:v>
                </c:pt>
                <c:pt idx="14">
                  <c:v>VIIRS</c:v>
                </c:pt>
                <c:pt idx="15">
                  <c:v>Other1</c:v>
                </c:pt>
              </c:strCache>
            </c:strRef>
          </c:cat>
          <c:val>
            <c:numRef>
              <c:f>NRT!$B$230:$Q$230</c:f>
              <c:numCache>
                <c:formatCode>_(* #,##0_);_(* \(#,##0\);_(* "-"??_);_(@_)</c:formatCode>
                <c:ptCount val="16"/>
                <c:pt idx="0">
                  <c:v>4</c:v>
                </c:pt>
                <c:pt idx="2">
                  <c:v>2</c:v>
                </c:pt>
                <c:pt idx="3">
                  <c:v>0</c:v>
                </c:pt>
                <c:pt idx="5">
                  <c:v>67</c:v>
                </c:pt>
                <c:pt idx="7">
                  <c:v>12543908</c:v>
                </c:pt>
                <c:pt idx="8">
                  <c:v>12652964</c:v>
                </c:pt>
                <c:pt idx="10">
                  <c:v>6027</c:v>
                </c:pt>
                <c:pt idx="12">
                  <c:v>0</c:v>
                </c:pt>
                <c:pt idx="14">
                  <c:v>119669</c:v>
                </c:pt>
              </c:numCache>
            </c:numRef>
          </c:val>
          <c:extLst>
            <c:ext xmlns:c16="http://schemas.microsoft.com/office/drawing/2014/chart" uri="{C3380CC4-5D6E-409C-BE32-E72D297353CC}">
              <c16:uniqueId val="{00000002-109B-E34C-A6E0-CDD1724E1D2A}"/>
            </c:ext>
          </c:extLst>
        </c:ser>
        <c:ser>
          <c:idx val="3"/>
          <c:order val="3"/>
          <c:tx>
            <c:strRef>
              <c:f>NRT!$A$231</c:f>
              <c:strCache>
                <c:ptCount val="1"/>
                <c:pt idx="0">
                  <c:v>US GOV         </c:v>
                </c:pt>
              </c:strCache>
            </c:strRef>
          </c:tx>
          <c:spPr>
            <a:solidFill>
              <a:schemeClr val="accent4"/>
            </a:solidFill>
            <a:ln>
              <a:noFill/>
            </a:ln>
            <a:effectLst/>
          </c:spPr>
          <c:invertIfNegative val="0"/>
          <c:cat>
            <c:strRef>
              <c:f>NRT!$B$227:$Q$227</c:f>
              <c:strCache>
                <c:ptCount val="16"/>
                <c:pt idx="0">
                  <c:v>AIRS/AMSU-A</c:v>
                </c:pt>
                <c:pt idx="1">
                  <c:v>AMR</c:v>
                </c:pt>
                <c:pt idx="2">
                  <c:v>ATLAS</c:v>
                </c:pt>
                <c:pt idx="3">
                  <c:v>DDMI</c:v>
                </c:pt>
                <c:pt idx="4">
                  <c:v>JASON-CLASS ALTIMETER</c:v>
                </c:pt>
                <c:pt idx="5">
                  <c:v>L-SAR</c:v>
                </c:pt>
                <c:pt idx="6">
                  <c:v>MLS</c:v>
                </c:pt>
                <c:pt idx="7">
                  <c:v>MODIS-A</c:v>
                </c:pt>
                <c:pt idx="8">
                  <c:v>MODIS-T</c:v>
                </c:pt>
                <c:pt idx="9">
                  <c:v>OLCI</c:v>
                </c:pt>
                <c:pt idx="10">
                  <c:v>OLI</c:v>
                </c:pt>
                <c:pt idx="11">
                  <c:v>POSEIDON-4 RADAR ALTIMETER</c:v>
                </c:pt>
                <c:pt idx="12">
                  <c:v>SMAP L-BAND RADIOMETER</c:v>
                </c:pt>
                <c:pt idx="13">
                  <c:v>TROPOMI</c:v>
                </c:pt>
                <c:pt idx="14">
                  <c:v>VIIRS</c:v>
                </c:pt>
                <c:pt idx="15">
                  <c:v>Other1</c:v>
                </c:pt>
              </c:strCache>
            </c:strRef>
          </c:cat>
          <c:val>
            <c:numRef>
              <c:f>NRT!$B$231:$Q$231</c:f>
              <c:numCache>
                <c:formatCode>_(* #,##0_);_(* \(#,##0\);_(* "-"??_);_(@_)</c:formatCode>
                <c:ptCount val="16"/>
                <c:pt idx="0">
                  <c:v>19050</c:v>
                </c:pt>
                <c:pt idx="2">
                  <c:v>2</c:v>
                </c:pt>
                <c:pt idx="3">
                  <c:v>0</c:v>
                </c:pt>
                <c:pt idx="5">
                  <c:v>4</c:v>
                </c:pt>
                <c:pt idx="7">
                  <c:v>3038732</c:v>
                </c:pt>
                <c:pt idx="8">
                  <c:v>2134625</c:v>
                </c:pt>
                <c:pt idx="10">
                  <c:v>96</c:v>
                </c:pt>
                <c:pt idx="12">
                  <c:v>0</c:v>
                </c:pt>
                <c:pt idx="13">
                  <c:v>2065</c:v>
                </c:pt>
                <c:pt idx="14">
                  <c:v>4753343</c:v>
                </c:pt>
                <c:pt idx="15">
                  <c:v>0</c:v>
                </c:pt>
              </c:numCache>
            </c:numRef>
          </c:val>
          <c:extLst>
            <c:ext xmlns:c16="http://schemas.microsoft.com/office/drawing/2014/chart" uri="{C3380CC4-5D6E-409C-BE32-E72D297353CC}">
              <c16:uniqueId val="{00000003-109B-E34C-A6E0-CDD1724E1D2A}"/>
            </c:ext>
          </c:extLst>
        </c:ser>
        <c:ser>
          <c:idx val="4"/>
          <c:order val="4"/>
          <c:tx>
            <c:strRef>
              <c:f>NRT!$A$232</c:f>
              <c:strCache>
                <c:ptCount val="1"/>
                <c:pt idx="0">
                  <c:v>US ORG         </c:v>
                </c:pt>
              </c:strCache>
            </c:strRef>
          </c:tx>
          <c:spPr>
            <a:solidFill>
              <a:schemeClr val="accent5"/>
            </a:solidFill>
            <a:ln>
              <a:noFill/>
            </a:ln>
            <a:effectLst/>
          </c:spPr>
          <c:invertIfNegative val="0"/>
          <c:cat>
            <c:strRef>
              <c:f>NRT!$B$227:$Q$227</c:f>
              <c:strCache>
                <c:ptCount val="16"/>
                <c:pt idx="0">
                  <c:v>AIRS/AMSU-A</c:v>
                </c:pt>
                <c:pt idx="1">
                  <c:v>AMR</c:v>
                </c:pt>
                <c:pt idx="2">
                  <c:v>ATLAS</c:v>
                </c:pt>
                <c:pt idx="3">
                  <c:v>DDMI</c:v>
                </c:pt>
                <c:pt idx="4">
                  <c:v>JASON-CLASS ALTIMETER</c:v>
                </c:pt>
                <c:pt idx="5">
                  <c:v>L-SAR</c:v>
                </c:pt>
                <c:pt idx="6">
                  <c:v>MLS</c:v>
                </c:pt>
                <c:pt idx="7">
                  <c:v>MODIS-A</c:v>
                </c:pt>
                <c:pt idx="8">
                  <c:v>MODIS-T</c:v>
                </c:pt>
                <c:pt idx="9">
                  <c:v>OLCI</c:v>
                </c:pt>
                <c:pt idx="10">
                  <c:v>OLI</c:v>
                </c:pt>
                <c:pt idx="11">
                  <c:v>POSEIDON-4 RADAR ALTIMETER</c:v>
                </c:pt>
                <c:pt idx="12">
                  <c:v>SMAP L-BAND RADIOMETER</c:v>
                </c:pt>
                <c:pt idx="13">
                  <c:v>TROPOMI</c:v>
                </c:pt>
                <c:pt idx="14">
                  <c:v>VIIRS</c:v>
                </c:pt>
                <c:pt idx="15">
                  <c:v>Other1</c:v>
                </c:pt>
              </c:strCache>
            </c:strRef>
          </c:cat>
          <c:val>
            <c:numRef>
              <c:f>NRT!$B$232:$Q$232</c:f>
              <c:numCache>
                <c:formatCode>_(* #,##0_);_(* \(#,##0\);_(* "-"??_);_(@_)</c:formatCode>
                <c:ptCount val="16"/>
                <c:pt idx="7">
                  <c:v>3097</c:v>
                </c:pt>
                <c:pt idx="8">
                  <c:v>6</c:v>
                </c:pt>
                <c:pt idx="10">
                  <c:v>9</c:v>
                </c:pt>
                <c:pt idx="12">
                  <c:v>0</c:v>
                </c:pt>
                <c:pt idx="14">
                  <c:v>108567</c:v>
                </c:pt>
                <c:pt idx="15">
                  <c:v>0</c:v>
                </c:pt>
              </c:numCache>
            </c:numRef>
          </c:val>
          <c:extLst>
            <c:ext xmlns:c16="http://schemas.microsoft.com/office/drawing/2014/chart" uri="{C3380CC4-5D6E-409C-BE32-E72D297353CC}">
              <c16:uniqueId val="{00000004-109B-E34C-A6E0-CDD1724E1D2A}"/>
            </c:ext>
          </c:extLst>
        </c:ser>
        <c:ser>
          <c:idx val="5"/>
          <c:order val="5"/>
          <c:tx>
            <c:strRef>
              <c:f>NRT!$A$233</c:f>
              <c:strCache>
                <c:ptCount val="1"/>
                <c:pt idx="0">
                  <c:v>US Other</c:v>
                </c:pt>
              </c:strCache>
            </c:strRef>
          </c:tx>
          <c:spPr>
            <a:solidFill>
              <a:schemeClr val="accent6"/>
            </a:solidFill>
            <a:ln>
              <a:noFill/>
            </a:ln>
            <a:effectLst/>
          </c:spPr>
          <c:invertIfNegative val="0"/>
          <c:cat>
            <c:strRef>
              <c:f>NRT!$B$227:$Q$227</c:f>
              <c:strCache>
                <c:ptCount val="16"/>
                <c:pt idx="0">
                  <c:v>AIRS/AMSU-A</c:v>
                </c:pt>
                <c:pt idx="1">
                  <c:v>AMR</c:v>
                </c:pt>
                <c:pt idx="2">
                  <c:v>ATLAS</c:v>
                </c:pt>
                <c:pt idx="3">
                  <c:v>DDMI</c:v>
                </c:pt>
                <c:pt idx="4">
                  <c:v>JASON-CLASS ALTIMETER</c:v>
                </c:pt>
                <c:pt idx="5">
                  <c:v>L-SAR</c:v>
                </c:pt>
                <c:pt idx="6">
                  <c:v>MLS</c:v>
                </c:pt>
                <c:pt idx="7">
                  <c:v>MODIS-A</c:v>
                </c:pt>
                <c:pt idx="8">
                  <c:v>MODIS-T</c:v>
                </c:pt>
                <c:pt idx="9">
                  <c:v>OLCI</c:v>
                </c:pt>
                <c:pt idx="10">
                  <c:v>OLI</c:v>
                </c:pt>
                <c:pt idx="11">
                  <c:v>POSEIDON-4 RADAR ALTIMETER</c:v>
                </c:pt>
                <c:pt idx="12">
                  <c:v>SMAP L-BAND RADIOMETER</c:v>
                </c:pt>
                <c:pt idx="13">
                  <c:v>TROPOMI</c:v>
                </c:pt>
                <c:pt idx="14">
                  <c:v>VIIRS</c:v>
                </c:pt>
                <c:pt idx="15">
                  <c:v>Other1</c:v>
                </c:pt>
              </c:strCache>
            </c:strRef>
          </c:cat>
          <c:val>
            <c:numRef>
              <c:f>NRT!$B$233:$Q$233</c:f>
              <c:numCache>
                <c:formatCode>_(* #,##0_);_(* \(#,##0\);_(* "-"??_);_(@_)</c:formatCode>
                <c:ptCount val="16"/>
                <c:pt idx="0">
                  <c:v>21605</c:v>
                </c:pt>
                <c:pt idx="2">
                  <c:v>104</c:v>
                </c:pt>
                <c:pt idx="3">
                  <c:v>0</c:v>
                </c:pt>
                <c:pt idx="4">
                  <c:v>0</c:v>
                </c:pt>
                <c:pt idx="5">
                  <c:v>1624</c:v>
                </c:pt>
                <c:pt idx="6">
                  <c:v>11</c:v>
                </c:pt>
                <c:pt idx="7">
                  <c:v>18034414</c:v>
                </c:pt>
                <c:pt idx="8">
                  <c:v>9794228</c:v>
                </c:pt>
                <c:pt idx="10">
                  <c:v>290636</c:v>
                </c:pt>
                <c:pt idx="11">
                  <c:v>0</c:v>
                </c:pt>
                <c:pt idx="12">
                  <c:v>0</c:v>
                </c:pt>
                <c:pt idx="14">
                  <c:v>18488577</c:v>
                </c:pt>
                <c:pt idx="15">
                  <c:v>121</c:v>
                </c:pt>
              </c:numCache>
            </c:numRef>
          </c:val>
          <c:extLst>
            <c:ext xmlns:c16="http://schemas.microsoft.com/office/drawing/2014/chart" uri="{C3380CC4-5D6E-409C-BE32-E72D297353CC}">
              <c16:uniqueId val="{00000005-109B-E34C-A6E0-CDD1724E1D2A}"/>
            </c:ext>
          </c:extLst>
        </c:ser>
        <c:ser>
          <c:idx val="6"/>
          <c:order val="6"/>
          <c:tx>
            <c:strRef>
              <c:f>NRT!$A$234</c:f>
              <c:strCache>
                <c:ptCount val="1"/>
                <c:pt idx="0">
                  <c:v>Unknown</c:v>
                </c:pt>
              </c:strCache>
            </c:strRef>
          </c:tx>
          <c:spPr>
            <a:solidFill>
              <a:schemeClr val="accent1">
                <a:lumMod val="60000"/>
              </a:schemeClr>
            </a:solidFill>
            <a:ln>
              <a:noFill/>
            </a:ln>
            <a:effectLst/>
          </c:spPr>
          <c:invertIfNegative val="0"/>
          <c:cat>
            <c:strRef>
              <c:f>NRT!$B$227:$Q$227</c:f>
              <c:strCache>
                <c:ptCount val="16"/>
                <c:pt idx="0">
                  <c:v>AIRS/AMSU-A</c:v>
                </c:pt>
                <c:pt idx="1">
                  <c:v>AMR</c:v>
                </c:pt>
                <c:pt idx="2">
                  <c:v>ATLAS</c:v>
                </c:pt>
                <c:pt idx="3">
                  <c:v>DDMI</c:v>
                </c:pt>
                <c:pt idx="4">
                  <c:v>JASON-CLASS ALTIMETER</c:v>
                </c:pt>
                <c:pt idx="5">
                  <c:v>L-SAR</c:v>
                </c:pt>
                <c:pt idx="6">
                  <c:v>MLS</c:v>
                </c:pt>
                <c:pt idx="7">
                  <c:v>MODIS-A</c:v>
                </c:pt>
                <c:pt idx="8">
                  <c:v>MODIS-T</c:v>
                </c:pt>
                <c:pt idx="9">
                  <c:v>OLCI</c:v>
                </c:pt>
                <c:pt idx="10">
                  <c:v>OLI</c:v>
                </c:pt>
                <c:pt idx="11">
                  <c:v>POSEIDON-4 RADAR ALTIMETER</c:v>
                </c:pt>
                <c:pt idx="12">
                  <c:v>SMAP L-BAND RADIOMETER</c:v>
                </c:pt>
                <c:pt idx="13">
                  <c:v>TROPOMI</c:v>
                </c:pt>
                <c:pt idx="14">
                  <c:v>VIIRS</c:v>
                </c:pt>
                <c:pt idx="15">
                  <c:v>Other1</c:v>
                </c:pt>
              </c:strCache>
            </c:strRef>
          </c:cat>
          <c:val>
            <c:numRef>
              <c:f>NRT!$B$234:$Q$234</c:f>
              <c:numCache>
                <c:formatCode>_(* #,##0_);_(* \(#,##0\);_(* "-"??_);_(@_)</c:formatCode>
                <c:ptCount val="16"/>
                <c:pt idx="7">
                  <c:v>97121</c:v>
                </c:pt>
                <c:pt idx="8">
                  <c:v>50</c:v>
                </c:pt>
                <c:pt idx="10">
                  <c:v>27</c:v>
                </c:pt>
                <c:pt idx="14">
                  <c:v>285554</c:v>
                </c:pt>
                <c:pt idx="15">
                  <c:v>0</c:v>
                </c:pt>
              </c:numCache>
            </c:numRef>
          </c:val>
          <c:extLst>
            <c:ext xmlns:c16="http://schemas.microsoft.com/office/drawing/2014/chart" uri="{C3380CC4-5D6E-409C-BE32-E72D297353CC}">
              <c16:uniqueId val="{00000006-109B-E34C-A6E0-CDD1724E1D2A}"/>
            </c:ext>
          </c:extLst>
        </c:ser>
        <c:dLbls>
          <c:showLegendKey val="0"/>
          <c:showVal val="0"/>
          <c:showCatName val="0"/>
          <c:showSerName val="0"/>
          <c:showPercent val="0"/>
          <c:showBubbleSize val="0"/>
        </c:dLbls>
        <c:gapWidth val="150"/>
        <c:overlap val="100"/>
        <c:axId val="1684629568"/>
        <c:axId val="1680761600"/>
      </c:barChart>
      <c:catAx>
        <c:axId val="1684629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mn-ea"/>
                <a:cs typeface="Calibri" panose="020F0502020204030204" pitchFamily="34" charset="0"/>
              </a:defRPr>
            </a:pPr>
            <a:endParaRPr lang="en-US"/>
          </a:p>
        </c:txPr>
        <c:crossAx val="1680761600"/>
        <c:crosses val="autoZero"/>
        <c:auto val="1"/>
        <c:lblAlgn val="ctr"/>
        <c:lblOffset val="100"/>
        <c:noMultiLvlLbl val="0"/>
      </c:catAx>
      <c:valAx>
        <c:axId val="1680761600"/>
        <c:scaling>
          <c:orientation val="minMax"/>
          <c:max val="110000000.00000001"/>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solidFill>
                    <a:latin typeface="Calibri" panose="020F0502020204030204" pitchFamily="34" charset="0"/>
                    <a:ea typeface="+mn-ea"/>
                    <a:cs typeface="Calibri" panose="020F0502020204030204" pitchFamily="34" charset="0"/>
                  </a:defRPr>
                </a:pPr>
                <a:r>
                  <a:rPr lang="en-US" b="1"/>
                  <a:t>Products</a:t>
                </a:r>
              </a:p>
            </c:rich>
          </c:tx>
          <c:layout>
            <c:manualLayout>
              <c:xMode val="edge"/>
              <c:yMode val="edge"/>
              <c:x val="1.6023008611891015E-2"/>
              <c:y val="0.36364493451202456"/>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solidFill>
                  <a:latin typeface="Calibri" panose="020F0502020204030204" pitchFamily="34" charset="0"/>
                  <a:ea typeface="+mn-ea"/>
                  <a:cs typeface="Calibri" panose="020F0502020204030204" pitchFamily="34" charset="0"/>
                </a:defRPr>
              </a:pPr>
              <a:endParaRPr lang="en-US"/>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mn-ea"/>
                <a:cs typeface="Calibri" panose="020F0502020204030204" pitchFamily="34" charset="0"/>
              </a:defRPr>
            </a:pPr>
            <a:endParaRPr lang="en-US"/>
          </a:p>
        </c:txPr>
        <c:crossAx val="1684629568"/>
        <c:crosses val="autoZero"/>
        <c:crossBetween val="between"/>
        <c:majorUnit val="10000000"/>
      </c:valAx>
      <c:spPr>
        <a:noFill/>
        <a:ln>
          <a:solidFill>
            <a:schemeClr val="bg2">
              <a:lumMod val="90000"/>
            </a:schemeClr>
          </a:solidFill>
        </a:ln>
        <a:effectLst/>
      </c:spPr>
    </c:plotArea>
    <c:legend>
      <c:legendPos val="b"/>
      <c:layout>
        <c:manualLayout>
          <c:xMode val="edge"/>
          <c:yMode val="edge"/>
          <c:x val="0.13871878515185601"/>
          <c:y val="0.16072503313323458"/>
          <c:w val="0.41239519235129485"/>
          <c:h val="7.5061835660783227E-2"/>
        </c:manualLayout>
      </c:layout>
      <c:overlay val="0"/>
      <c:spPr>
        <a:solidFill>
          <a:schemeClr val="bg1"/>
        </a:solidFill>
        <a:ln>
          <a:solidFill>
            <a:schemeClr val="bg2">
              <a:lumMod val="90000"/>
            </a:schemeClr>
          </a:solid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mn-ea"/>
              <a:cs typeface="Calibri" panose="020F050202020403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latin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Calibri" panose="020F0502020204030204" pitchFamily="34" charset="0"/>
                <a:ea typeface="+mn-ea"/>
                <a:cs typeface="Calibri" panose="020F0502020204030204" pitchFamily="34" charset="0"/>
              </a:defRPr>
            </a:pPr>
            <a:r>
              <a:rPr lang="en-US" sz="1400" b="1"/>
              <a:t>Volume (GB) Distributed to Unregisterd Users By Domain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Calibri" panose="020F0502020204030204" pitchFamily="34" charset="0"/>
              <a:ea typeface="+mn-ea"/>
              <a:cs typeface="Calibri" panose="020F0502020204030204" pitchFamily="34" charset="0"/>
            </a:defRPr>
          </a:pPr>
          <a:endParaRPr lang="en-US"/>
        </a:p>
      </c:txPr>
    </c:title>
    <c:autoTitleDeleted val="0"/>
    <c:plotArea>
      <c:layout>
        <c:manualLayout>
          <c:layoutTarget val="inner"/>
          <c:xMode val="edge"/>
          <c:yMode val="edge"/>
          <c:x val="0.11802155755395133"/>
          <c:y val="0.12921820922972424"/>
          <c:w val="0.86595420845095739"/>
          <c:h val="0.61672839604607443"/>
        </c:manualLayout>
      </c:layout>
      <c:barChart>
        <c:barDir val="col"/>
        <c:grouping val="stacked"/>
        <c:varyColors val="0"/>
        <c:ser>
          <c:idx val="0"/>
          <c:order val="0"/>
          <c:tx>
            <c:strRef>
              <c:f>NRT!$A$240</c:f>
              <c:strCache>
                <c:ptCount val="1"/>
                <c:pt idx="0">
                  <c:v>Foreign</c:v>
                </c:pt>
              </c:strCache>
            </c:strRef>
          </c:tx>
          <c:spPr>
            <a:solidFill>
              <a:schemeClr val="accent1"/>
            </a:solidFill>
            <a:ln>
              <a:noFill/>
            </a:ln>
            <a:effectLst/>
          </c:spPr>
          <c:invertIfNegative val="0"/>
          <c:cat>
            <c:strRef>
              <c:f>NRT!$B$239:$Q$239</c:f>
              <c:strCache>
                <c:ptCount val="16"/>
                <c:pt idx="0">
                  <c:v>AIRS/AMSU-A</c:v>
                </c:pt>
                <c:pt idx="1">
                  <c:v>AMR</c:v>
                </c:pt>
                <c:pt idx="2">
                  <c:v>ATLAS</c:v>
                </c:pt>
                <c:pt idx="3">
                  <c:v>DDMI</c:v>
                </c:pt>
                <c:pt idx="4">
                  <c:v>JASON-CLASS ALTIMETER</c:v>
                </c:pt>
                <c:pt idx="5">
                  <c:v>L-SAR</c:v>
                </c:pt>
                <c:pt idx="6">
                  <c:v>MLS</c:v>
                </c:pt>
                <c:pt idx="7">
                  <c:v>MODIS-A</c:v>
                </c:pt>
                <c:pt idx="8">
                  <c:v>MODIS-T</c:v>
                </c:pt>
                <c:pt idx="9">
                  <c:v>OLCI</c:v>
                </c:pt>
                <c:pt idx="10">
                  <c:v>OLI</c:v>
                </c:pt>
                <c:pt idx="11">
                  <c:v>POSEIDON-4 RADAR ALTIMETER</c:v>
                </c:pt>
                <c:pt idx="12">
                  <c:v>SMAP L-BAND RADIOMETER</c:v>
                </c:pt>
                <c:pt idx="13">
                  <c:v>TROPOMI</c:v>
                </c:pt>
                <c:pt idx="14">
                  <c:v>VIIRS</c:v>
                </c:pt>
                <c:pt idx="15">
                  <c:v>Other1</c:v>
                </c:pt>
              </c:strCache>
            </c:strRef>
          </c:cat>
          <c:val>
            <c:numRef>
              <c:f>NRT!$B$240:$Q$240</c:f>
              <c:numCache>
                <c:formatCode>_(* #,##0.00_);_(* \(#,##0.00\);_(* "-"??_);_(@_)</c:formatCode>
                <c:ptCount val="16"/>
                <c:pt idx="0">
                  <c:v>0.13016986474394743</c:v>
                </c:pt>
                <c:pt idx="2">
                  <c:v>2.68597630783915E-2</c:v>
                </c:pt>
                <c:pt idx="3">
                  <c:v>1.3150274753570501E-5</c:v>
                </c:pt>
                <c:pt idx="5">
                  <c:v>2.4489635145291602</c:v>
                </c:pt>
                <c:pt idx="7">
                  <c:v>20019.9763355422</c:v>
                </c:pt>
                <c:pt idx="8">
                  <c:v>8919.1324458057024</c:v>
                </c:pt>
                <c:pt idx="9">
                  <c:v>3.2227284274995202E-2</c:v>
                </c:pt>
                <c:pt idx="10">
                  <c:v>1175.507066546</c:v>
                </c:pt>
                <c:pt idx="11">
                  <c:v>3.4546479582786499E-5</c:v>
                </c:pt>
                <c:pt idx="12">
                  <c:v>0.75227255187928588</c:v>
                </c:pt>
                <c:pt idx="13">
                  <c:v>7.9721212387084893E-6</c:v>
                </c:pt>
                <c:pt idx="14">
                  <c:v>281381.30782613775</c:v>
                </c:pt>
                <c:pt idx="15">
                  <c:v>2.9251482337713146E-3</c:v>
                </c:pt>
              </c:numCache>
            </c:numRef>
          </c:val>
          <c:extLst>
            <c:ext xmlns:c16="http://schemas.microsoft.com/office/drawing/2014/chart" uri="{C3380CC4-5D6E-409C-BE32-E72D297353CC}">
              <c16:uniqueId val="{00000000-7200-074C-A724-A34B0A70C64C}"/>
            </c:ext>
          </c:extLst>
        </c:ser>
        <c:ser>
          <c:idx val="1"/>
          <c:order val="1"/>
          <c:tx>
            <c:strRef>
              <c:f>NRT!$A$241</c:f>
              <c:strCache>
                <c:ptCount val="1"/>
                <c:pt idx="0">
                  <c:v>US COM</c:v>
                </c:pt>
              </c:strCache>
            </c:strRef>
          </c:tx>
          <c:spPr>
            <a:solidFill>
              <a:schemeClr val="accent2"/>
            </a:solidFill>
            <a:ln>
              <a:noFill/>
            </a:ln>
            <a:effectLst/>
          </c:spPr>
          <c:invertIfNegative val="0"/>
          <c:cat>
            <c:strRef>
              <c:f>NRT!$B$239:$Q$239</c:f>
              <c:strCache>
                <c:ptCount val="16"/>
                <c:pt idx="0">
                  <c:v>AIRS/AMSU-A</c:v>
                </c:pt>
                <c:pt idx="1">
                  <c:v>AMR</c:v>
                </c:pt>
                <c:pt idx="2">
                  <c:v>ATLAS</c:v>
                </c:pt>
                <c:pt idx="3">
                  <c:v>DDMI</c:v>
                </c:pt>
                <c:pt idx="4">
                  <c:v>JASON-CLASS ALTIMETER</c:v>
                </c:pt>
                <c:pt idx="5">
                  <c:v>L-SAR</c:v>
                </c:pt>
                <c:pt idx="6">
                  <c:v>MLS</c:v>
                </c:pt>
                <c:pt idx="7">
                  <c:v>MODIS-A</c:v>
                </c:pt>
                <c:pt idx="8">
                  <c:v>MODIS-T</c:v>
                </c:pt>
                <c:pt idx="9">
                  <c:v>OLCI</c:v>
                </c:pt>
                <c:pt idx="10">
                  <c:v>OLI</c:v>
                </c:pt>
                <c:pt idx="11">
                  <c:v>POSEIDON-4 RADAR ALTIMETER</c:v>
                </c:pt>
                <c:pt idx="12">
                  <c:v>SMAP L-BAND RADIOMETER</c:v>
                </c:pt>
                <c:pt idx="13">
                  <c:v>TROPOMI</c:v>
                </c:pt>
                <c:pt idx="14">
                  <c:v>VIIRS</c:v>
                </c:pt>
                <c:pt idx="15">
                  <c:v>Other1</c:v>
                </c:pt>
              </c:strCache>
            </c:strRef>
          </c:cat>
          <c:val>
            <c:numRef>
              <c:f>NRT!$B$241:$Q$241</c:f>
              <c:numCache>
                <c:formatCode>_(* #,##0.00_);_(* \(#,##0.00\);_(* "-"??_);_(@_)</c:formatCode>
                <c:ptCount val="16"/>
                <c:pt idx="0">
                  <c:v>25414.05105912119</c:v>
                </c:pt>
                <c:pt idx="1">
                  <c:v>1.3920720666646901E-3</c:v>
                </c:pt>
                <c:pt idx="2">
                  <c:v>2.5203644363209601</c:v>
                </c:pt>
                <c:pt idx="3">
                  <c:v>9.2436559498309994E-5</c:v>
                </c:pt>
                <c:pt idx="4">
                  <c:v>1.38860195875167E-6</c:v>
                </c:pt>
                <c:pt idx="5">
                  <c:v>8.2461238531395704</c:v>
                </c:pt>
                <c:pt idx="6">
                  <c:v>55.802102038636797</c:v>
                </c:pt>
                <c:pt idx="7">
                  <c:v>5098.3867681780812</c:v>
                </c:pt>
                <c:pt idx="8">
                  <c:v>503.28164030704573</c:v>
                </c:pt>
                <c:pt idx="10">
                  <c:v>177.76802364736699</c:v>
                </c:pt>
                <c:pt idx="11">
                  <c:v>1.6295352019369599E-2</c:v>
                </c:pt>
                <c:pt idx="12">
                  <c:v>9.2837366275489247E-2</c:v>
                </c:pt>
                <c:pt idx="13">
                  <c:v>164683.325310196</c:v>
                </c:pt>
                <c:pt idx="14">
                  <c:v>76595.033316373723</c:v>
                </c:pt>
                <c:pt idx="15">
                  <c:v>0.16714755818247734</c:v>
                </c:pt>
              </c:numCache>
            </c:numRef>
          </c:val>
          <c:extLst>
            <c:ext xmlns:c16="http://schemas.microsoft.com/office/drawing/2014/chart" uri="{C3380CC4-5D6E-409C-BE32-E72D297353CC}">
              <c16:uniqueId val="{00000001-7200-074C-A724-A34B0A70C64C}"/>
            </c:ext>
          </c:extLst>
        </c:ser>
        <c:ser>
          <c:idx val="2"/>
          <c:order val="2"/>
          <c:tx>
            <c:strRef>
              <c:f>NRT!$A$242</c:f>
              <c:strCache>
                <c:ptCount val="1"/>
                <c:pt idx="0">
                  <c:v>US EDU         </c:v>
                </c:pt>
              </c:strCache>
            </c:strRef>
          </c:tx>
          <c:spPr>
            <a:solidFill>
              <a:schemeClr val="accent3"/>
            </a:solidFill>
            <a:ln>
              <a:noFill/>
            </a:ln>
            <a:effectLst/>
          </c:spPr>
          <c:invertIfNegative val="0"/>
          <c:cat>
            <c:strRef>
              <c:f>NRT!$B$239:$Q$239</c:f>
              <c:strCache>
                <c:ptCount val="16"/>
                <c:pt idx="0">
                  <c:v>AIRS/AMSU-A</c:v>
                </c:pt>
                <c:pt idx="1">
                  <c:v>AMR</c:v>
                </c:pt>
                <c:pt idx="2">
                  <c:v>ATLAS</c:v>
                </c:pt>
                <c:pt idx="3">
                  <c:v>DDMI</c:v>
                </c:pt>
                <c:pt idx="4">
                  <c:v>JASON-CLASS ALTIMETER</c:v>
                </c:pt>
                <c:pt idx="5">
                  <c:v>L-SAR</c:v>
                </c:pt>
                <c:pt idx="6">
                  <c:v>MLS</c:v>
                </c:pt>
                <c:pt idx="7">
                  <c:v>MODIS-A</c:v>
                </c:pt>
                <c:pt idx="8">
                  <c:v>MODIS-T</c:v>
                </c:pt>
                <c:pt idx="9">
                  <c:v>OLCI</c:v>
                </c:pt>
                <c:pt idx="10">
                  <c:v>OLI</c:v>
                </c:pt>
                <c:pt idx="11">
                  <c:v>POSEIDON-4 RADAR ALTIMETER</c:v>
                </c:pt>
                <c:pt idx="12">
                  <c:v>SMAP L-BAND RADIOMETER</c:v>
                </c:pt>
                <c:pt idx="13">
                  <c:v>TROPOMI</c:v>
                </c:pt>
                <c:pt idx="14">
                  <c:v>VIIRS</c:v>
                </c:pt>
                <c:pt idx="15">
                  <c:v>Other1</c:v>
                </c:pt>
              </c:strCache>
            </c:strRef>
          </c:cat>
          <c:val>
            <c:numRef>
              <c:f>NRT!$B$242:$Q$242</c:f>
              <c:numCache>
                <c:formatCode>_(* #,##0.00_);_(* \(#,##0.00\);_(* "-"??_);_(@_)</c:formatCode>
                <c:ptCount val="16"/>
                <c:pt idx="0">
                  <c:v>4.0041748434305099E-4</c:v>
                </c:pt>
                <c:pt idx="2">
                  <c:v>6.9217104464769298E-4</c:v>
                </c:pt>
                <c:pt idx="3">
                  <c:v>2.1047890186309801E-7</c:v>
                </c:pt>
                <c:pt idx="5">
                  <c:v>8.8499885052442495E-2</c:v>
                </c:pt>
                <c:pt idx="7">
                  <c:v>23.3958310633897</c:v>
                </c:pt>
                <c:pt idx="8">
                  <c:v>8.8222119780257309</c:v>
                </c:pt>
                <c:pt idx="10">
                  <c:v>3.9105301499366698</c:v>
                </c:pt>
                <c:pt idx="12">
                  <c:v>1.8253922462463299E-7</c:v>
                </c:pt>
                <c:pt idx="14">
                  <c:v>294.91090933792196</c:v>
                </c:pt>
              </c:numCache>
            </c:numRef>
          </c:val>
          <c:extLst>
            <c:ext xmlns:c16="http://schemas.microsoft.com/office/drawing/2014/chart" uri="{C3380CC4-5D6E-409C-BE32-E72D297353CC}">
              <c16:uniqueId val="{00000002-7200-074C-A724-A34B0A70C64C}"/>
            </c:ext>
          </c:extLst>
        </c:ser>
        <c:ser>
          <c:idx val="3"/>
          <c:order val="3"/>
          <c:tx>
            <c:strRef>
              <c:f>NRT!$A$243</c:f>
              <c:strCache>
                <c:ptCount val="1"/>
                <c:pt idx="0">
                  <c:v>US GOV         </c:v>
                </c:pt>
              </c:strCache>
            </c:strRef>
          </c:tx>
          <c:spPr>
            <a:solidFill>
              <a:schemeClr val="accent4"/>
            </a:solidFill>
            <a:ln>
              <a:noFill/>
            </a:ln>
            <a:effectLst/>
          </c:spPr>
          <c:invertIfNegative val="0"/>
          <c:cat>
            <c:strRef>
              <c:f>NRT!$B$239:$Q$239</c:f>
              <c:strCache>
                <c:ptCount val="16"/>
                <c:pt idx="0">
                  <c:v>AIRS/AMSU-A</c:v>
                </c:pt>
                <c:pt idx="1">
                  <c:v>AMR</c:v>
                </c:pt>
                <c:pt idx="2">
                  <c:v>ATLAS</c:v>
                </c:pt>
                <c:pt idx="3">
                  <c:v>DDMI</c:v>
                </c:pt>
                <c:pt idx="4">
                  <c:v>JASON-CLASS ALTIMETER</c:v>
                </c:pt>
                <c:pt idx="5">
                  <c:v>L-SAR</c:v>
                </c:pt>
                <c:pt idx="6">
                  <c:v>MLS</c:v>
                </c:pt>
                <c:pt idx="7">
                  <c:v>MODIS-A</c:v>
                </c:pt>
                <c:pt idx="8">
                  <c:v>MODIS-T</c:v>
                </c:pt>
                <c:pt idx="9">
                  <c:v>OLCI</c:v>
                </c:pt>
                <c:pt idx="10">
                  <c:v>OLI</c:v>
                </c:pt>
                <c:pt idx="11">
                  <c:v>POSEIDON-4 RADAR ALTIMETER</c:v>
                </c:pt>
                <c:pt idx="12">
                  <c:v>SMAP L-BAND RADIOMETER</c:v>
                </c:pt>
                <c:pt idx="13">
                  <c:v>TROPOMI</c:v>
                </c:pt>
                <c:pt idx="14">
                  <c:v>VIIRS</c:v>
                </c:pt>
                <c:pt idx="15">
                  <c:v>Other1</c:v>
                </c:pt>
              </c:strCache>
            </c:strRef>
          </c:cat>
          <c:val>
            <c:numRef>
              <c:f>NRT!$B$243:$Q$243</c:f>
              <c:numCache>
                <c:formatCode>_(* #,##0.00_);_(* \(#,##0.00\);_(* "-"??_);_(@_)</c:formatCode>
                <c:ptCount val="16"/>
                <c:pt idx="0">
                  <c:v>459.9330491386354</c:v>
                </c:pt>
                <c:pt idx="2">
                  <c:v>6.0009863227605798E-4</c:v>
                </c:pt>
                <c:pt idx="3">
                  <c:v>2.1141022443771299E-7</c:v>
                </c:pt>
                <c:pt idx="5">
                  <c:v>1.4018151909112901E-2</c:v>
                </c:pt>
                <c:pt idx="7">
                  <c:v>24279.763479565201</c:v>
                </c:pt>
                <c:pt idx="8">
                  <c:v>18712.6793585382</c:v>
                </c:pt>
                <c:pt idx="10">
                  <c:v>5.3647399879992001E-2</c:v>
                </c:pt>
                <c:pt idx="12">
                  <c:v>9.1269612312316802E-8</c:v>
                </c:pt>
                <c:pt idx="13">
                  <c:v>5.2755326032638496E-4</c:v>
                </c:pt>
                <c:pt idx="14">
                  <c:v>11512.294179478646</c:v>
                </c:pt>
                <c:pt idx="15">
                  <c:v>6.0311611741781202E-4</c:v>
                </c:pt>
              </c:numCache>
            </c:numRef>
          </c:val>
          <c:extLst>
            <c:ext xmlns:c16="http://schemas.microsoft.com/office/drawing/2014/chart" uri="{C3380CC4-5D6E-409C-BE32-E72D297353CC}">
              <c16:uniqueId val="{00000003-7200-074C-A724-A34B0A70C64C}"/>
            </c:ext>
          </c:extLst>
        </c:ser>
        <c:ser>
          <c:idx val="4"/>
          <c:order val="4"/>
          <c:tx>
            <c:strRef>
              <c:f>NRT!$A$244</c:f>
              <c:strCache>
                <c:ptCount val="1"/>
                <c:pt idx="0">
                  <c:v>US ORG         </c:v>
                </c:pt>
              </c:strCache>
            </c:strRef>
          </c:tx>
          <c:spPr>
            <a:solidFill>
              <a:schemeClr val="accent5"/>
            </a:solidFill>
            <a:ln>
              <a:noFill/>
            </a:ln>
            <a:effectLst/>
          </c:spPr>
          <c:invertIfNegative val="0"/>
          <c:cat>
            <c:strRef>
              <c:f>NRT!$B$239:$Q$239</c:f>
              <c:strCache>
                <c:ptCount val="16"/>
                <c:pt idx="0">
                  <c:v>AIRS/AMSU-A</c:v>
                </c:pt>
                <c:pt idx="1">
                  <c:v>AMR</c:v>
                </c:pt>
                <c:pt idx="2">
                  <c:v>ATLAS</c:v>
                </c:pt>
                <c:pt idx="3">
                  <c:v>DDMI</c:v>
                </c:pt>
                <c:pt idx="4">
                  <c:v>JASON-CLASS ALTIMETER</c:v>
                </c:pt>
                <c:pt idx="5">
                  <c:v>L-SAR</c:v>
                </c:pt>
                <c:pt idx="6">
                  <c:v>MLS</c:v>
                </c:pt>
                <c:pt idx="7">
                  <c:v>MODIS-A</c:v>
                </c:pt>
                <c:pt idx="8">
                  <c:v>MODIS-T</c:v>
                </c:pt>
                <c:pt idx="9">
                  <c:v>OLCI</c:v>
                </c:pt>
                <c:pt idx="10">
                  <c:v>OLI</c:v>
                </c:pt>
                <c:pt idx="11">
                  <c:v>POSEIDON-4 RADAR ALTIMETER</c:v>
                </c:pt>
                <c:pt idx="12">
                  <c:v>SMAP L-BAND RADIOMETER</c:v>
                </c:pt>
                <c:pt idx="13">
                  <c:v>TROPOMI</c:v>
                </c:pt>
                <c:pt idx="14">
                  <c:v>VIIRS</c:v>
                </c:pt>
                <c:pt idx="15">
                  <c:v>Other1</c:v>
                </c:pt>
              </c:strCache>
            </c:strRef>
          </c:cat>
          <c:val>
            <c:numRef>
              <c:f>NRT!$B$244:$Q$244</c:f>
              <c:numCache>
                <c:formatCode>_(* #,##0.00_);_(* \(#,##0.00\);_(* "-"??_);_(@_)</c:formatCode>
                <c:ptCount val="16"/>
                <c:pt idx="7">
                  <c:v>3.77132791653275</c:v>
                </c:pt>
                <c:pt idx="8">
                  <c:v>8.0559402704238796E-7</c:v>
                </c:pt>
                <c:pt idx="10">
                  <c:v>2.07964330911636E-4</c:v>
                </c:pt>
                <c:pt idx="12">
                  <c:v>1.9210753962397513E-2</c:v>
                </c:pt>
                <c:pt idx="14">
                  <c:v>568.13316647149543</c:v>
                </c:pt>
                <c:pt idx="15">
                  <c:v>1.0523945093154901E-7</c:v>
                </c:pt>
              </c:numCache>
            </c:numRef>
          </c:val>
          <c:extLst>
            <c:ext xmlns:c16="http://schemas.microsoft.com/office/drawing/2014/chart" uri="{C3380CC4-5D6E-409C-BE32-E72D297353CC}">
              <c16:uniqueId val="{00000004-7200-074C-A724-A34B0A70C64C}"/>
            </c:ext>
          </c:extLst>
        </c:ser>
        <c:ser>
          <c:idx val="5"/>
          <c:order val="5"/>
          <c:tx>
            <c:strRef>
              <c:f>NRT!$A$245</c:f>
              <c:strCache>
                <c:ptCount val="1"/>
                <c:pt idx="0">
                  <c:v>US Other</c:v>
                </c:pt>
              </c:strCache>
            </c:strRef>
          </c:tx>
          <c:spPr>
            <a:solidFill>
              <a:schemeClr val="accent6"/>
            </a:solidFill>
            <a:ln>
              <a:noFill/>
            </a:ln>
            <a:effectLst/>
          </c:spPr>
          <c:invertIfNegative val="0"/>
          <c:cat>
            <c:strRef>
              <c:f>NRT!$B$239:$Q$239</c:f>
              <c:strCache>
                <c:ptCount val="16"/>
                <c:pt idx="0">
                  <c:v>AIRS/AMSU-A</c:v>
                </c:pt>
                <c:pt idx="1">
                  <c:v>AMR</c:v>
                </c:pt>
                <c:pt idx="2">
                  <c:v>ATLAS</c:v>
                </c:pt>
                <c:pt idx="3">
                  <c:v>DDMI</c:v>
                </c:pt>
                <c:pt idx="4">
                  <c:v>JASON-CLASS ALTIMETER</c:v>
                </c:pt>
                <c:pt idx="5">
                  <c:v>L-SAR</c:v>
                </c:pt>
                <c:pt idx="6">
                  <c:v>MLS</c:v>
                </c:pt>
                <c:pt idx="7">
                  <c:v>MODIS-A</c:v>
                </c:pt>
                <c:pt idx="8">
                  <c:v>MODIS-T</c:v>
                </c:pt>
                <c:pt idx="9">
                  <c:v>OLCI</c:v>
                </c:pt>
                <c:pt idx="10">
                  <c:v>OLI</c:v>
                </c:pt>
                <c:pt idx="11">
                  <c:v>POSEIDON-4 RADAR ALTIMETER</c:v>
                </c:pt>
                <c:pt idx="12">
                  <c:v>SMAP L-BAND RADIOMETER</c:v>
                </c:pt>
                <c:pt idx="13">
                  <c:v>TROPOMI</c:v>
                </c:pt>
                <c:pt idx="14">
                  <c:v>VIIRS</c:v>
                </c:pt>
                <c:pt idx="15">
                  <c:v>Other1</c:v>
                </c:pt>
              </c:strCache>
            </c:strRef>
          </c:cat>
          <c:val>
            <c:numRef>
              <c:f>NRT!$B$245:$Q$245</c:f>
              <c:numCache>
                <c:formatCode>_(* #,##0.00_);_(* \(#,##0.00\);_(* "-"??_);_(@_)</c:formatCode>
                <c:ptCount val="16"/>
                <c:pt idx="0">
                  <c:v>70.72711719945066</c:v>
                </c:pt>
                <c:pt idx="2">
                  <c:v>5.6679556146264E-2</c:v>
                </c:pt>
                <c:pt idx="3">
                  <c:v>3.5742297768592801E-5</c:v>
                </c:pt>
                <c:pt idx="4">
                  <c:v>1.69543549418449E-4</c:v>
                </c:pt>
                <c:pt idx="5">
                  <c:v>2.20102103520184</c:v>
                </c:pt>
                <c:pt idx="6">
                  <c:v>1.0490417480468699E-5</c:v>
                </c:pt>
                <c:pt idx="7">
                  <c:v>26008.788646740806</c:v>
                </c:pt>
                <c:pt idx="8">
                  <c:v>24099.376748925017</c:v>
                </c:pt>
                <c:pt idx="10">
                  <c:v>109.008121783845</c:v>
                </c:pt>
                <c:pt idx="11">
                  <c:v>1.01769343018531E-4</c:v>
                </c:pt>
                <c:pt idx="12">
                  <c:v>12.637739723548203</c:v>
                </c:pt>
                <c:pt idx="14">
                  <c:v>101183.28398339165</c:v>
                </c:pt>
                <c:pt idx="15">
                  <c:v>5.2394961938261909E-2</c:v>
                </c:pt>
              </c:numCache>
            </c:numRef>
          </c:val>
          <c:extLst>
            <c:ext xmlns:c16="http://schemas.microsoft.com/office/drawing/2014/chart" uri="{C3380CC4-5D6E-409C-BE32-E72D297353CC}">
              <c16:uniqueId val="{00000005-7200-074C-A724-A34B0A70C64C}"/>
            </c:ext>
          </c:extLst>
        </c:ser>
        <c:ser>
          <c:idx val="6"/>
          <c:order val="6"/>
          <c:tx>
            <c:strRef>
              <c:f>NRT!$A$246</c:f>
              <c:strCache>
                <c:ptCount val="1"/>
                <c:pt idx="0">
                  <c:v>Unknown</c:v>
                </c:pt>
              </c:strCache>
            </c:strRef>
          </c:tx>
          <c:spPr>
            <a:solidFill>
              <a:schemeClr val="accent1">
                <a:lumMod val="60000"/>
              </a:schemeClr>
            </a:solidFill>
            <a:ln>
              <a:noFill/>
            </a:ln>
            <a:effectLst/>
          </c:spPr>
          <c:invertIfNegative val="0"/>
          <c:cat>
            <c:strRef>
              <c:f>NRT!$B$239:$Q$239</c:f>
              <c:strCache>
                <c:ptCount val="16"/>
                <c:pt idx="0">
                  <c:v>AIRS/AMSU-A</c:v>
                </c:pt>
                <c:pt idx="1">
                  <c:v>AMR</c:v>
                </c:pt>
                <c:pt idx="2">
                  <c:v>ATLAS</c:v>
                </c:pt>
                <c:pt idx="3">
                  <c:v>DDMI</c:v>
                </c:pt>
                <c:pt idx="4">
                  <c:v>JASON-CLASS ALTIMETER</c:v>
                </c:pt>
                <c:pt idx="5">
                  <c:v>L-SAR</c:v>
                </c:pt>
                <c:pt idx="6">
                  <c:v>MLS</c:v>
                </c:pt>
                <c:pt idx="7">
                  <c:v>MODIS-A</c:v>
                </c:pt>
                <c:pt idx="8">
                  <c:v>MODIS-T</c:v>
                </c:pt>
                <c:pt idx="9">
                  <c:v>OLCI</c:v>
                </c:pt>
                <c:pt idx="10">
                  <c:v>OLI</c:v>
                </c:pt>
                <c:pt idx="11">
                  <c:v>POSEIDON-4 RADAR ALTIMETER</c:v>
                </c:pt>
                <c:pt idx="12">
                  <c:v>SMAP L-BAND RADIOMETER</c:v>
                </c:pt>
                <c:pt idx="13">
                  <c:v>TROPOMI</c:v>
                </c:pt>
                <c:pt idx="14">
                  <c:v>VIIRS</c:v>
                </c:pt>
                <c:pt idx="15">
                  <c:v>Other1</c:v>
                </c:pt>
              </c:strCache>
            </c:strRef>
          </c:cat>
          <c:val>
            <c:numRef>
              <c:f>NRT!$B$246:$Q$246</c:f>
              <c:numCache>
                <c:formatCode>_(* #,##0.00_);_(* \(#,##0.00\);_(* "-"??_);_(@_)</c:formatCode>
                <c:ptCount val="16"/>
                <c:pt idx="7">
                  <c:v>19.900631221011199</c:v>
                </c:pt>
                <c:pt idx="8">
                  <c:v>1.7220285721123201E-2</c:v>
                </c:pt>
                <c:pt idx="10">
                  <c:v>1.5342540107667399E-2</c:v>
                </c:pt>
                <c:pt idx="14">
                  <c:v>287.56351806782101</c:v>
                </c:pt>
                <c:pt idx="15">
                  <c:v>1.0523945093154901E-7</c:v>
                </c:pt>
              </c:numCache>
            </c:numRef>
          </c:val>
          <c:extLst>
            <c:ext xmlns:c16="http://schemas.microsoft.com/office/drawing/2014/chart" uri="{C3380CC4-5D6E-409C-BE32-E72D297353CC}">
              <c16:uniqueId val="{00000006-7200-074C-A724-A34B0A70C64C}"/>
            </c:ext>
          </c:extLst>
        </c:ser>
        <c:dLbls>
          <c:showLegendKey val="0"/>
          <c:showVal val="0"/>
          <c:showCatName val="0"/>
          <c:showSerName val="0"/>
          <c:showPercent val="0"/>
          <c:showBubbleSize val="0"/>
        </c:dLbls>
        <c:gapWidth val="150"/>
        <c:overlap val="100"/>
        <c:axId val="1684629568"/>
        <c:axId val="1680761600"/>
      </c:barChart>
      <c:catAx>
        <c:axId val="1684629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mn-ea"/>
                <a:cs typeface="Calibri" panose="020F0502020204030204" pitchFamily="34" charset="0"/>
              </a:defRPr>
            </a:pPr>
            <a:endParaRPr lang="en-US"/>
          </a:p>
        </c:txPr>
        <c:crossAx val="1680761600"/>
        <c:crosses val="autoZero"/>
        <c:auto val="1"/>
        <c:lblAlgn val="ctr"/>
        <c:lblOffset val="100"/>
        <c:noMultiLvlLbl val="0"/>
      </c:catAx>
      <c:valAx>
        <c:axId val="1680761600"/>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solidFill>
                    <a:latin typeface="Calibri" panose="020F0502020204030204" pitchFamily="34" charset="0"/>
                    <a:ea typeface="+mn-ea"/>
                    <a:cs typeface="Calibri" panose="020F0502020204030204" pitchFamily="34" charset="0"/>
                  </a:defRPr>
                </a:pPr>
                <a:r>
                  <a:rPr lang="en-US" sz="1000"/>
                  <a:t>Volume (GB)</a:t>
                </a:r>
              </a:p>
            </c:rich>
          </c:tx>
          <c:layout>
            <c:manualLayout>
              <c:xMode val="edge"/>
              <c:yMode val="edge"/>
              <c:x val="1.6023008611891015E-2"/>
              <c:y val="0.36364493451202456"/>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solidFill>
                  <a:latin typeface="Calibri" panose="020F0502020204030204" pitchFamily="34" charset="0"/>
                  <a:ea typeface="+mn-ea"/>
                  <a:cs typeface="Calibri" panose="020F0502020204030204" pitchFamily="34" charset="0"/>
                </a:defRPr>
              </a:pPr>
              <a:endParaRPr lang="en-US"/>
            </a:p>
          </c:txPr>
        </c:title>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mn-ea"/>
                <a:cs typeface="Calibri" panose="020F0502020204030204" pitchFamily="34" charset="0"/>
              </a:defRPr>
            </a:pPr>
            <a:endParaRPr lang="en-US"/>
          </a:p>
        </c:txPr>
        <c:crossAx val="1684629568"/>
        <c:crosses val="autoZero"/>
        <c:crossBetween val="between"/>
      </c:valAx>
      <c:spPr>
        <a:noFill/>
        <a:ln>
          <a:solidFill>
            <a:schemeClr val="bg2">
              <a:lumMod val="90000"/>
            </a:schemeClr>
          </a:solidFill>
        </a:ln>
        <a:effectLst/>
      </c:spPr>
    </c:plotArea>
    <c:legend>
      <c:legendPos val="b"/>
      <c:layout>
        <c:manualLayout>
          <c:xMode val="edge"/>
          <c:yMode val="edge"/>
          <c:x val="0.13871878515185601"/>
          <c:y val="0.16072503313323458"/>
          <c:w val="0.64737449089259014"/>
          <c:h val="7.4332350802400263E-2"/>
        </c:manualLayout>
      </c:layout>
      <c:overlay val="0"/>
      <c:spPr>
        <a:solidFill>
          <a:schemeClr val="bg1"/>
        </a:solidFill>
        <a:ln>
          <a:solidFill>
            <a:schemeClr val="bg2">
              <a:lumMod val="90000"/>
            </a:schemeClr>
          </a:solid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mn-ea"/>
              <a:cs typeface="Calibri" panose="020F050202020403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latin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Calibri" panose="020F0502020204030204" pitchFamily="34" charset="0"/>
                <a:ea typeface="+mn-ea"/>
                <a:cs typeface="Calibri" panose="020F0502020204030204" pitchFamily="34" charset="0"/>
              </a:defRPr>
            </a:pPr>
            <a:r>
              <a:rPr lang="en-US" sz="1800" b="1" i="0" u="none" strike="noStrike" kern="1200" baseline="0">
                <a:solidFill>
                  <a:sysClr val="windowText" lastClr="000000"/>
                </a:solidFill>
              </a:rPr>
              <a:t>Distribution of NRT Products to Unregistered Users </a:t>
            </a:r>
          </a:p>
        </c:rich>
      </c:tx>
      <c:layout>
        <c:manualLayout>
          <c:xMode val="edge"/>
          <c:yMode val="edge"/>
          <c:x val="0.13088789525805078"/>
          <c:y val="1.5418421534517487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Calibri" panose="020F0502020204030204" pitchFamily="34" charset="0"/>
              <a:ea typeface="+mn-ea"/>
              <a:cs typeface="Calibri" panose="020F0502020204030204" pitchFamily="34" charset="0"/>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3187583811858963"/>
          <c:y val="0.21039186962094852"/>
          <c:w val="0.73391974420576511"/>
          <c:h val="0.66482247858552568"/>
        </c:manualLayout>
      </c:layout>
      <c:pie3DChart>
        <c:varyColors val="1"/>
        <c:ser>
          <c:idx val="0"/>
          <c:order val="0"/>
          <c:tx>
            <c:strRef>
              <c:f>NRT!$C$201</c:f>
              <c:strCache>
                <c:ptCount val="1"/>
                <c:pt idx="0">
                  <c:v># of Files *</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extLst>
              <c:ext xmlns:c16="http://schemas.microsoft.com/office/drawing/2014/chart" uri="{C3380CC4-5D6E-409C-BE32-E72D297353CC}">
                <c16:uniqueId val="{00000001-51BF-F74E-9671-7C5680953C38}"/>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sp3d/>
            </c:spPr>
            <c:extLst>
              <c:ext xmlns:c16="http://schemas.microsoft.com/office/drawing/2014/chart" uri="{C3380CC4-5D6E-409C-BE32-E72D297353CC}">
                <c16:uniqueId val="{00000003-51BF-F74E-9671-7C5680953C38}"/>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sp3d/>
            </c:spPr>
            <c:extLst>
              <c:ext xmlns:c16="http://schemas.microsoft.com/office/drawing/2014/chart" uri="{C3380CC4-5D6E-409C-BE32-E72D297353CC}">
                <c16:uniqueId val="{00000005-51BF-F74E-9671-7C5680953C38}"/>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sp3d/>
            </c:spPr>
            <c:extLst>
              <c:ext xmlns:c16="http://schemas.microsoft.com/office/drawing/2014/chart" uri="{C3380CC4-5D6E-409C-BE32-E72D297353CC}">
                <c16:uniqueId val="{00000007-51BF-F74E-9671-7C5680953C38}"/>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sp3d/>
            </c:spPr>
            <c:extLst>
              <c:ext xmlns:c16="http://schemas.microsoft.com/office/drawing/2014/chart" uri="{C3380CC4-5D6E-409C-BE32-E72D297353CC}">
                <c16:uniqueId val="{00000009-51BF-F74E-9671-7C5680953C38}"/>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sp3d/>
            </c:spPr>
            <c:extLst>
              <c:ext xmlns:c16="http://schemas.microsoft.com/office/drawing/2014/chart" uri="{C3380CC4-5D6E-409C-BE32-E72D297353CC}">
                <c16:uniqueId val="{0000000B-51BF-F74E-9671-7C5680953C38}"/>
              </c:ext>
            </c:extLst>
          </c:dPt>
          <c:dPt>
            <c:idx val="6"/>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0D-51BF-F74E-9671-7C5680953C38}"/>
              </c:ext>
            </c:extLst>
          </c:dPt>
          <c:dPt>
            <c:idx val="7"/>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0F-51BF-F74E-9671-7C5680953C38}"/>
              </c:ext>
            </c:extLst>
          </c:dPt>
          <c:dPt>
            <c:idx val="8"/>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1-51BF-F74E-9671-7C5680953C38}"/>
              </c:ext>
            </c:extLst>
          </c:dPt>
          <c:dPt>
            <c:idx val="9"/>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3-51BF-F74E-9671-7C5680953C38}"/>
              </c:ext>
            </c:extLst>
          </c:dPt>
          <c:dPt>
            <c:idx val="10"/>
            <c:bubble3D val="0"/>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5-51BF-F74E-9671-7C5680953C38}"/>
              </c:ext>
            </c:extLst>
          </c:dPt>
          <c:dPt>
            <c:idx val="11"/>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7-51BF-F74E-9671-7C5680953C38}"/>
              </c:ext>
            </c:extLst>
          </c:dPt>
          <c:dPt>
            <c:idx val="12"/>
            <c:bubble3D val="0"/>
            <c:spPr>
              <a:gradFill rotWithShape="1">
                <a:gsLst>
                  <a:gs pos="0">
                    <a:schemeClr val="accent1">
                      <a:lumMod val="80000"/>
                      <a:lumOff val="20000"/>
                      <a:satMod val="103000"/>
                      <a:lumMod val="102000"/>
                      <a:tint val="94000"/>
                    </a:schemeClr>
                  </a:gs>
                  <a:gs pos="50000">
                    <a:schemeClr val="accent1">
                      <a:lumMod val="80000"/>
                      <a:lumOff val="20000"/>
                      <a:satMod val="110000"/>
                      <a:lumMod val="100000"/>
                      <a:shade val="100000"/>
                    </a:schemeClr>
                  </a:gs>
                  <a:gs pos="100000">
                    <a:schemeClr val="accent1">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19-51BF-F74E-9671-7C5680953C38}"/>
              </c:ext>
            </c:extLst>
          </c:dPt>
          <c:dPt>
            <c:idx val="13"/>
            <c:bubble3D val="0"/>
            <c:spPr>
              <a:gradFill rotWithShape="1">
                <a:gsLst>
                  <a:gs pos="0">
                    <a:schemeClr val="accent2">
                      <a:lumMod val="80000"/>
                      <a:lumOff val="20000"/>
                      <a:satMod val="103000"/>
                      <a:lumMod val="102000"/>
                      <a:tint val="94000"/>
                    </a:schemeClr>
                  </a:gs>
                  <a:gs pos="50000">
                    <a:schemeClr val="accent2">
                      <a:lumMod val="80000"/>
                      <a:lumOff val="20000"/>
                      <a:satMod val="110000"/>
                      <a:lumMod val="100000"/>
                      <a:shade val="100000"/>
                    </a:schemeClr>
                  </a:gs>
                  <a:gs pos="100000">
                    <a:schemeClr val="accent2">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1B-51BF-F74E-9671-7C5680953C38}"/>
              </c:ext>
            </c:extLst>
          </c:dPt>
          <c:dPt>
            <c:idx val="14"/>
            <c:bubble3D val="0"/>
            <c:spPr>
              <a:gradFill rotWithShape="1">
                <a:gsLst>
                  <a:gs pos="0">
                    <a:schemeClr val="accent3">
                      <a:lumMod val="80000"/>
                      <a:lumOff val="20000"/>
                      <a:satMod val="103000"/>
                      <a:lumMod val="102000"/>
                      <a:tint val="94000"/>
                    </a:schemeClr>
                  </a:gs>
                  <a:gs pos="50000">
                    <a:schemeClr val="accent3">
                      <a:lumMod val="80000"/>
                      <a:lumOff val="20000"/>
                      <a:satMod val="110000"/>
                      <a:lumMod val="100000"/>
                      <a:shade val="100000"/>
                    </a:schemeClr>
                  </a:gs>
                  <a:gs pos="100000">
                    <a:schemeClr val="accent3">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1D-51BF-F74E-9671-7C5680953C38}"/>
              </c:ext>
            </c:extLst>
          </c:dPt>
          <c:dPt>
            <c:idx val="15"/>
            <c:bubble3D val="0"/>
            <c:spPr>
              <a:gradFill rotWithShape="1">
                <a:gsLst>
                  <a:gs pos="0">
                    <a:schemeClr val="accent4">
                      <a:lumMod val="80000"/>
                      <a:lumOff val="20000"/>
                      <a:satMod val="103000"/>
                      <a:lumMod val="102000"/>
                      <a:tint val="94000"/>
                    </a:schemeClr>
                  </a:gs>
                  <a:gs pos="50000">
                    <a:schemeClr val="accent4">
                      <a:lumMod val="80000"/>
                      <a:lumOff val="20000"/>
                      <a:satMod val="110000"/>
                      <a:lumMod val="100000"/>
                      <a:shade val="100000"/>
                    </a:schemeClr>
                  </a:gs>
                  <a:gs pos="100000">
                    <a:schemeClr val="accent4">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1F-51BF-F74E-9671-7C5680953C38}"/>
              </c:ext>
            </c:extLst>
          </c:dPt>
          <c:dLbls>
            <c:dLbl>
              <c:idx val="0"/>
              <c:layout>
                <c:manualLayout>
                  <c:x val="7.2316841501719881E-2"/>
                  <c:y val="-1.9747331340589206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1BF-F74E-9671-7C5680953C38}"/>
                </c:ext>
              </c:extLst>
            </c:dLbl>
            <c:dLbl>
              <c:idx val="1"/>
              <c:layout>
                <c:manualLayout>
                  <c:x val="-0.16317646287567564"/>
                  <c:y val="-7.4052492527209432E-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1BF-F74E-9671-7C5680953C38}"/>
                </c:ext>
              </c:extLst>
            </c:dLbl>
            <c:dLbl>
              <c:idx val="2"/>
              <c:layout>
                <c:manualLayout>
                  <c:x val="0.14277940501621617"/>
                  <c:y val="0"/>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1BF-F74E-9671-7C5680953C38}"/>
                </c:ext>
              </c:extLst>
            </c:dLbl>
            <c:dLbl>
              <c:idx val="3"/>
              <c:layout>
                <c:manualLayout>
                  <c:x val="-0.12609090313120397"/>
                  <c:y val="-0.1135471552083878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1BF-F74E-9671-7C5680953C38}"/>
                </c:ext>
              </c:extLst>
            </c:dLbl>
            <c:dLbl>
              <c:idx val="4"/>
              <c:layout>
                <c:manualLayout>
                  <c:x val="7.9733953450614223E-2"/>
                  <c:y val="-5.1836744769046622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1BF-F74E-9671-7C5680953C38}"/>
                </c:ext>
              </c:extLst>
            </c:dLbl>
            <c:dLbl>
              <c:idx val="5"/>
              <c:layout>
                <c:manualLayout>
                  <c:x val="2.5959891821130215E-2"/>
                  <c:y val="-0.11107873879081417"/>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1BF-F74E-9671-7C5680953C38}"/>
                </c:ext>
              </c:extLst>
            </c:dLbl>
            <c:dLbl>
              <c:idx val="6"/>
              <c:layout>
                <c:manualLayout>
                  <c:x val="-5.3774061629484081E-2"/>
                  <c:y val="-0.11848398804353509"/>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1BF-F74E-9671-7C5680953C38}"/>
                </c:ext>
              </c:extLst>
            </c:dLbl>
            <c:dLbl>
              <c:idx val="7"/>
              <c:layout>
                <c:manualLayout>
                  <c:x val="2.78141698083538E-2"/>
                  <c:y val="-1.2342082087868239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51BF-F74E-9671-7C5680953C38}"/>
                </c:ext>
              </c:extLst>
            </c:dLbl>
            <c:dLbl>
              <c:idx val="8"/>
              <c:layout>
                <c:manualLayout>
                  <c:x val="6.1191173578378222E-2"/>
                  <c:y val="-1.4810498505441886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51BF-F74E-9671-7C5680953C38}"/>
                </c:ext>
              </c:extLst>
            </c:dLbl>
            <c:dLbl>
              <c:idx val="9"/>
              <c:layout>
                <c:manualLayout>
                  <c:x val="9.2713899361179339E-2"/>
                  <c:y val="-1.7278914923015535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51BF-F74E-9671-7C5680953C38}"/>
                </c:ext>
              </c:extLst>
            </c:dLbl>
            <c:dLbl>
              <c:idx val="11"/>
              <c:layout>
                <c:manualLayout>
                  <c:x val="-5.9336895591154841E-2"/>
                  <c:y val="8.8862991032651134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7-51BF-F74E-9671-7C5680953C38}"/>
                </c:ext>
              </c:extLst>
            </c:dLbl>
            <c:dLbl>
              <c:idx val="12"/>
              <c:layout>
                <c:manualLayout>
                  <c:x val="0.10569384527174444"/>
                  <c:y val="4.4431495516325477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9-51BF-F74E-9671-7C5680953C38}"/>
                </c:ext>
              </c:extLst>
            </c:dLbl>
            <c:dLbl>
              <c:idx val="13"/>
              <c:layout>
                <c:manualLayout>
                  <c:x val="-0.19840774463292377"/>
                  <c:y val="9.1331407450224791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B-51BF-F74E-9671-7C5680953C38}"/>
                </c:ext>
              </c:extLst>
            </c:dLbl>
            <c:dLbl>
              <c:idx val="14"/>
              <c:layout>
                <c:manualLayout>
                  <c:x val="-3.8939837731695327E-2"/>
                  <c:y val="5.4305161186620252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D-51BF-F74E-9671-7C5680953C38}"/>
                </c:ext>
              </c:extLst>
            </c:dLbl>
            <c:dLbl>
              <c:idx val="15"/>
              <c:layout>
                <c:manualLayout>
                  <c:x val="-0.13350801508009824"/>
                  <c:y val="-6.9115659692062154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F-51BF-F74E-9671-7C5680953C38}"/>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1"/>
            <c:showSerName val="0"/>
            <c:showPercent val="0"/>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NRT!$A$202:$A$217</c:f>
              <c:strCache>
                <c:ptCount val="16"/>
                <c:pt idx="0">
                  <c:v>AIRS</c:v>
                </c:pt>
                <c:pt idx="1">
                  <c:v>AMR</c:v>
                </c:pt>
                <c:pt idx="2">
                  <c:v>ATLAS</c:v>
                </c:pt>
                <c:pt idx="3">
                  <c:v>DDMI</c:v>
                </c:pt>
                <c:pt idx="4">
                  <c:v>JASON-CLASS ALTIMETER</c:v>
                </c:pt>
                <c:pt idx="5">
                  <c:v>L-SAR</c:v>
                </c:pt>
                <c:pt idx="6">
                  <c:v>MLS</c:v>
                </c:pt>
                <c:pt idx="7">
                  <c:v>MODIS-A</c:v>
                </c:pt>
                <c:pt idx="8">
                  <c:v>MODIS-T</c:v>
                </c:pt>
                <c:pt idx="9">
                  <c:v>OLCI</c:v>
                </c:pt>
                <c:pt idx="10">
                  <c:v>OLI</c:v>
                </c:pt>
                <c:pt idx="11">
                  <c:v>POSEIDON-4 RADAR ALTIMETER</c:v>
                </c:pt>
                <c:pt idx="12">
                  <c:v>SMAP L-BAND RADIOMETER</c:v>
                </c:pt>
                <c:pt idx="13">
                  <c:v>TROPOMI</c:v>
                </c:pt>
                <c:pt idx="14">
                  <c:v>VIIRS</c:v>
                </c:pt>
                <c:pt idx="15">
                  <c:v>OTHER1</c:v>
                </c:pt>
              </c:strCache>
            </c:strRef>
          </c:cat>
          <c:val>
            <c:numRef>
              <c:f>NRT!$C$202:$C$217</c:f>
              <c:numCache>
                <c:formatCode>_(* #,##0_);_(* \(#,##0\);_(* "-"??_);_(@_)</c:formatCode>
                <c:ptCount val="16"/>
                <c:pt idx="0">
                  <c:v>1815540</c:v>
                </c:pt>
                <c:pt idx="1">
                  <c:v>0</c:v>
                </c:pt>
                <c:pt idx="2">
                  <c:v>31903</c:v>
                </c:pt>
                <c:pt idx="3">
                  <c:v>0</c:v>
                </c:pt>
                <c:pt idx="4">
                  <c:v>0</c:v>
                </c:pt>
                <c:pt idx="5">
                  <c:v>7133</c:v>
                </c:pt>
                <c:pt idx="6">
                  <c:v>215278</c:v>
                </c:pt>
                <c:pt idx="7">
                  <c:v>56787426</c:v>
                </c:pt>
                <c:pt idx="8">
                  <c:v>24925698</c:v>
                </c:pt>
                <c:pt idx="9">
                  <c:v>1370</c:v>
                </c:pt>
                <c:pt idx="10">
                  <c:v>931174</c:v>
                </c:pt>
                <c:pt idx="11">
                  <c:v>0</c:v>
                </c:pt>
                <c:pt idx="12">
                  <c:v>3251</c:v>
                </c:pt>
                <c:pt idx="13">
                  <c:v>646032</c:v>
                </c:pt>
                <c:pt idx="14">
                  <c:v>100725224</c:v>
                </c:pt>
                <c:pt idx="15">
                  <c:v>124</c:v>
                </c:pt>
              </c:numCache>
            </c:numRef>
          </c:val>
          <c:extLst>
            <c:ext xmlns:c16="http://schemas.microsoft.com/office/drawing/2014/chart" uri="{C3380CC4-5D6E-409C-BE32-E72D297353CC}">
              <c16:uniqueId val="{00000020-51BF-F74E-9671-7C5680953C38}"/>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Calibri" panose="020F0502020204030204" pitchFamily="34" charset="0"/>
                <a:ea typeface="+mn-ea"/>
                <a:cs typeface="Calibri" panose="020F0502020204030204" pitchFamily="34" charset="0"/>
              </a:defRPr>
            </a:pPr>
            <a:r>
              <a:rPr lang="en-US" sz="1800" b="1" i="0" u="none" strike="noStrike" kern="1200" baseline="0">
                <a:solidFill>
                  <a:srgbClr val="0E2841"/>
                </a:solidFill>
                <a:latin typeface="Calibri" panose="020F0502020204030204" pitchFamily="34" charset="0"/>
                <a:cs typeface="Calibri" panose="020F0502020204030204" pitchFamily="34" charset="0"/>
              </a:rPr>
              <a:t>Distribution Volume (GB) of NRT Products to Unregistered Users</a:t>
            </a:r>
          </a:p>
        </c:rich>
      </c:tx>
      <c:layout>
        <c:manualLayout>
          <c:xMode val="edge"/>
          <c:yMode val="edge"/>
          <c:x val="0.14329278589883676"/>
          <c:y val="2.126370831553033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Calibri" panose="020F0502020204030204" pitchFamily="34" charset="0"/>
              <a:ea typeface="+mn-ea"/>
              <a:cs typeface="Calibri" panose="020F0502020204030204" pitchFamily="34" charset="0"/>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8614414551180326E-2"/>
          <c:y val="0.29150827076847952"/>
          <c:w val="0.75334910797265464"/>
          <c:h val="0.68291026397030774"/>
        </c:manualLayout>
      </c:layout>
      <c:pie3DChart>
        <c:varyColors val="1"/>
        <c:ser>
          <c:idx val="0"/>
          <c:order val="0"/>
          <c:tx>
            <c:strRef>
              <c:f>NRT!$D$201</c:f>
              <c:strCache>
                <c:ptCount val="1"/>
                <c:pt idx="0">
                  <c:v>Vol (GB)</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extLst>
              <c:ext xmlns:c16="http://schemas.microsoft.com/office/drawing/2014/chart" uri="{C3380CC4-5D6E-409C-BE32-E72D297353CC}">
                <c16:uniqueId val="{00000001-48A9-7A47-85CA-896B8B22BC91}"/>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sp3d/>
            </c:spPr>
            <c:extLst>
              <c:ext xmlns:c16="http://schemas.microsoft.com/office/drawing/2014/chart" uri="{C3380CC4-5D6E-409C-BE32-E72D297353CC}">
                <c16:uniqueId val="{00000003-48A9-7A47-85CA-896B8B22BC91}"/>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sp3d/>
            </c:spPr>
            <c:extLst>
              <c:ext xmlns:c16="http://schemas.microsoft.com/office/drawing/2014/chart" uri="{C3380CC4-5D6E-409C-BE32-E72D297353CC}">
                <c16:uniqueId val="{00000005-48A9-7A47-85CA-896B8B22BC91}"/>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sp3d/>
            </c:spPr>
            <c:extLst>
              <c:ext xmlns:c16="http://schemas.microsoft.com/office/drawing/2014/chart" uri="{C3380CC4-5D6E-409C-BE32-E72D297353CC}">
                <c16:uniqueId val="{00000007-48A9-7A47-85CA-896B8B22BC91}"/>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sp3d/>
            </c:spPr>
            <c:extLst>
              <c:ext xmlns:c16="http://schemas.microsoft.com/office/drawing/2014/chart" uri="{C3380CC4-5D6E-409C-BE32-E72D297353CC}">
                <c16:uniqueId val="{00000009-48A9-7A47-85CA-896B8B22BC91}"/>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sp3d/>
            </c:spPr>
            <c:extLst>
              <c:ext xmlns:c16="http://schemas.microsoft.com/office/drawing/2014/chart" uri="{C3380CC4-5D6E-409C-BE32-E72D297353CC}">
                <c16:uniqueId val="{0000000B-48A9-7A47-85CA-896B8B22BC91}"/>
              </c:ext>
            </c:extLst>
          </c:dPt>
          <c:dPt>
            <c:idx val="6"/>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0D-48A9-7A47-85CA-896B8B22BC91}"/>
              </c:ext>
            </c:extLst>
          </c:dPt>
          <c:dPt>
            <c:idx val="7"/>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0F-48A9-7A47-85CA-896B8B22BC91}"/>
              </c:ext>
            </c:extLst>
          </c:dPt>
          <c:dPt>
            <c:idx val="8"/>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1-48A9-7A47-85CA-896B8B22BC91}"/>
              </c:ext>
            </c:extLst>
          </c:dPt>
          <c:dPt>
            <c:idx val="9"/>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3-48A9-7A47-85CA-896B8B22BC91}"/>
              </c:ext>
            </c:extLst>
          </c:dPt>
          <c:dPt>
            <c:idx val="10"/>
            <c:bubble3D val="0"/>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5-48A9-7A47-85CA-896B8B22BC91}"/>
              </c:ext>
            </c:extLst>
          </c:dPt>
          <c:dPt>
            <c:idx val="11"/>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7-48A9-7A47-85CA-896B8B22BC91}"/>
              </c:ext>
            </c:extLst>
          </c:dPt>
          <c:dPt>
            <c:idx val="12"/>
            <c:bubble3D val="0"/>
            <c:spPr>
              <a:gradFill rotWithShape="1">
                <a:gsLst>
                  <a:gs pos="0">
                    <a:schemeClr val="accent1">
                      <a:lumMod val="80000"/>
                      <a:lumOff val="20000"/>
                      <a:satMod val="103000"/>
                      <a:lumMod val="102000"/>
                      <a:tint val="94000"/>
                    </a:schemeClr>
                  </a:gs>
                  <a:gs pos="50000">
                    <a:schemeClr val="accent1">
                      <a:lumMod val="80000"/>
                      <a:lumOff val="20000"/>
                      <a:satMod val="110000"/>
                      <a:lumMod val="100000"/>
                      <a:shade val="100000"/>
                    </a:schemeClr>
                  </a:gs>
                  <a:gs pos="100000">
                    <a:schemeClr val="accent1">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19-48A9-7A47-85CA-896B8B22BC91}"/>
              </c:ext>
            </c:extLst>
          </c:dPt>
          <c:dPt>
            <c:idx val="13"/>
            <c:bubble3D val="0"/>
            <c:spPr>
              <a:gradFill rotWithShape="1">
                <a:gsLst>
                  <a:gs pos="0">
                    <a:schemeClr val="accent2">
                      <a:lumMod val="80000"/>
                      <a:lumOff val="20000"/>
                      <a:satMod val="103000"/>
                      <a:lumMod val="102000"/>
                      <a:tint val="94000"/>
                    </a:schemeClr>
                  </a:gs>
                  <a:gs pos="50000">
                    <a:schemeClr val="accent2">
                      <a:lumMod val="80000"/>
                      <a:lumOff val="20000"/>
                      <a:satMod val="110000"/>
                      <a:lumMod val="100000"/>
                      <a:shade val="100000"/>
                    </a:schemeClr>
                  </a:gs>
                  <a:gs pos="100000">
                    <a:schemeClr val="accent2">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1B-48A9-7A47-85CA-896B8B22BC91}"/>
              </c:ext>
            </c:extLst>
          </c:dPt>
          <c:dPt>
            <c:idx val="14"/>
            <c:bubble3D val="0"/>
            <c:spPr>
              <a:gradFill rotWithShape="1">
                <a:gsLst>
                  <a:gs pos="0">
                    <a:schemeClr val="accent3">
                      <a:lumMod val="80000"/>
                      <a:lumOff val="20000"/>
                      <a:satMod val="103000"/>
                      <a:lumMod val="102000"/>
                      <a:tint val="94000"/>
                    </a:schemeClr>
                  </a:gs>
                  <a:gs pos="50000">
                    <a:schemeClr val="accent3">
                      <a:lumMod val="80000"/>
                      <a:lumOff val="20000"/>
                      <a:satMod val="110000"/>
                      <a:lumMod val="100000"/>
                      <a:shade val="100000"/>
                    </a:schemeClr>
                  </a:gs>
                  <a:gs pos="100000">
                    <a:schemeClr val="accent3">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1D-48A9-7A47-85CA-896B8B22BC91}"/>
              </c:ext>
            </c:extLst>
          </c:dPt>
          <c:dPt>
            <c:idx val="15"/>
            <c:bubble3D val="0"/>
            <c:spPr>
              <a:gradFill rotWithShape="1">
                <a:gsLst>
                  <a:gs pos="0">
                    <a:schemeClr val="accent4">
                      <a:lumMod val="80000"/>
                      <a:lumOff val="20000"/>
                      <a:satMod val="103000"/>
                      <a:lumMod val="102000"/>
                      <a:tint val="94000"/>
                    </a:schemeClr>
                  </a:gs>
                  <a:gs pos="50000">
                    <a:schemeClr val="accent4">
                      <a:lumMod val="80000"/>
                      <a:lumOff val="20000"/>
                      <a:satMod val="110000"/>
                      <a:lumMod val="100000"/>
                      <a:shade val="100000"/>
                    </a:schemeClr>
                  </a:gs>
                  <a:gs pos="100000">
                    <a:schemeClr val="accent4">
                      <a:lumMod val="80000"/>
                      <a:lumOff val="20000"/>
                      <a:lumMod val="99000"/>
                      <a:satMod val="120000"/>
                      <a:shade val="78000"/>
                    </a:schemeClr>
                  </a:gs>
                </a:gsLst>
                <a:lin ang="5400000" scaled="0"/>
              </a:gradFill>
              <a:ln>
                <a:noFill/>
              </a:ln>
              <a:effectLst/>
              <a:sp3d/>
            </c:spPr>
            <c:extLst>
              <c:ext xmlns:c16="http://schemas.microsoft.com/office/drawing/2014/chart" uri="{C3380CC4-5D6E-409C-BE32-E72D297353CC}">
                <c16:uniqueId val="{0000001F-48A9-7A47-85CA-896B8B22BC91}"/>
              </c:ext>
            </c:extLst>
          </c:dPt>
          <c:dLbls>
            <c:dLbl>
              <c:idx val="0"/>
              <c:layout>
                <c:manualLayout>
                  <c:x val="1.5644256987100305E-3"/>
                  <c:y val="-0.11601557162596145"/>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8A9-7A47-85CA-896B8B22BC91}"/>
                </c:ext>
              </c:extLst>
            </c:dLbl>
            <c:dLbl>
              <c:idx val="2"/>
              <c:layout>
                <c:manualLayout>
                  <c:x val="3.2852939672911849E-2"/>
                  <c:y val="-4.1963079098752014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8A9-7A47-85CA-896B8B22BC91}"/>
                </c:ext>
              </c:extLst>
            </c:dLbl>
            <c:dLbl>
              <c:idx val="3"/>
              <c:layout>
                <c:manualLayout>
                  <c:x val="0.17052240115939957"/>
                  <c:y val="-9.8736656702945909E-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8A9-7A47-85CA-896B8B22BC91}"/>
                </c:ext>
              </c:extLst>
            </c:dLbl>
            <c:dLbl>
              <c:idx val="4"/>
              <c:layout>
                <c:manualLayout>
                  <c:x val="2.8159662576781583E-2"/>
                  <c:y val="-8.3926158197504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8A9-7A47-85CA-896B8B22BC91}"/>
                </c:ext>
              </c:extLst>
            </c:dLbl>
            <c:dLbl>
              <c:idx val="5"/>
              <c:layout>
                <c:manualLayout>
                  <c:x val="1.2515405589680588E-2"/>
                  <c:y val="-0.14563656863684521"/>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8A9-7A47-85CA-896B8B22BC91}"/>
                </c:ext>
              </c:extLst>
            </c:dLbl>
            <c:dLbl>
              <c:idx val="6"/>
              <c:layout>
                <c:manualLayout>
                  <c:x val="8.9172264826475015E-2"/>
                  <c:y val="-3.7026246263604713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8A9-7A47-85CA-896B8B22BC91}"/>
                </c:ext>
              </c:extLst>
            </c:dLbl>
            <c:dLbl>
              <c:idx val="7"/>
              <c:layout>
                <c:manualLayout>
                  <c:x val="0.10481652181357577"/>
                  <c:y val="9.8736656702945458E-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8A9-7A47-85CA-896B8B22BC91}"/>
                </c:ext>
              </c:extLst>
            </c:dLbl>
            <c:dLbl>
              <c:idx val="8"/>
              <c:layout>
                <c:manualLayout>
                  <c:x val="8.9172264826475126E-2"/>
                  <c:y val="-3.4557829846031021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48A9-7A47-85CA-896B8B22BC91}"/>
                </c:ext>
              </c:extLst>
            </c:dLbl>
            <c:dLbl>
              <c:idx val="9"/>
              <c:layout>
                <c:manualLayout>
                  <c:x val="0.11576750170454639"/>
                  <c:y val="1.4810498505441886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48A9-7A47-85CA-896B8B22BC91}"/>
                </c:ext>
              </c:extLst>
            </c:dLbl>
            <c:dLbl>
              <c:idx val="10"/>
              <c:layout>
                <c:manualLayout>
                  <c:x val="8.917226482647489E-2"/>
                  <c:y val="-4.1963079098752104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5-48A9-7A47-85CA-896B8B22BC91}"/>
                </c:ext>
              </c:extLst>
            </c:dLbl>
            <c:dLbl>
              <c:idx val="11"/>
              <c:layout>
                <c:manualLayout>
                  <c:x val="1.4079831288390677E-2"/>
                  <c:y val="9.8736656702945916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7-48A9-7A47-85CA-896B8B22BC91}"/>
                </c:ext>
              </c:extLst>
            </c:dLbl>
            <c:dLbl>
              <c:idx val="12"/>
              <c:layout>
                <c:manualLayout>
                  <c:x val="2.5030811179361408E-2"/>
                  <c:y val="0.14316815221927157"/>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9-48A9-7A47-85CA-896B8B22BC91}"/>
                </c:ext>
              </c:extLst>
            </c:dLbl>
            <c:dLbl>
              <c:idx val="13"/>
              <c:layout>
                <c:manualLayout>
                  <c:x val="4.8497196660012724E-2"/>
                  <c:y val="7.898932536235663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B-48A9-7A47-85CA-896B8B22BC91}"/>
                </c:ext>
              </c:extLst>
            </c:dLbl>
            <c:dLbl>
              <c:idx val="14"/>
              <c:layout>
                <c:manualLayout>
                  <c:x val="-1.5644256987100886E-2"/>
                  <c:y val="9.8736656702945916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D-48A9-7A47-85CA-896B8B22BC91}"/>
                </c:ext>
              </c:extLst>
            </c:dLbl>
            <c:dLbl>
              <c:idx val="15"/>
              <c:layout>
                <c:manualLayout>
                  <c:x val="-0.11107422460841625"/>
                  <c:y val="-8.3926158197504028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F-48A9-7A47-85CA-896B8B22BC91}"/>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1"/>
            <c:showSerName val="0"/>
            <c:showPercent val="0"/>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NRT!$A$202:$A$217</c:f>
              <c:strCache>
                <c:ptCount val="16"/>
                <c:pt idx="0">
                  <c:v>AIRS</c:v>
                </c:pt>
                <c:pt idx="1">
                  <c:v>AMR</c:v>
                </c:pt>
                <c:pt idx="2">
                  <c:v>ATLAS</c:v>
                </c:pt>
                <c:pt idx="3">
                  <c:v>DDMI</c:v>
                </c:pt>
                <c:pt idx="4">
                  <c:v>JASON-CLASS ALTIMETER</c:v>
                </c:pt>
                <c:pt idx="5">
                  <c:v>L-SAR</c:v>
                </c:pt>
                <c:pt idx="6">
                  <c:v>MLS</c:v>
                </c:pt>
                <c:pt idx="7">
                  <c:v>MODIS-A</c:v>
                </c:pt>
                <c:pt idx="8">
                  <c:v>MODIS-T</c:v>
                </c:pt>
                <c:pt idx="9">
                  <c:v>OLCI</c:v>
                </c:pt>
                <c:pt idx="10">
                  <c:v>OLI</c:v>
                </c:pt>
                <c:pt idx="11">
                  <c:v>POSEIDON-4 RADAR ALTIMETER</c:v>
                </c:pt>
                <c:pt idx="12">
                  <c:v>SMAP L-BAND RADIOMETER</c:v>
                </c:pt>
                <c:pt idx="13">
                  <c:v>TROPOMI</c:v>
                </c:pt>
                <c:pt idx="14">
                  <c:v>VIIRS</c:v>
                </c:pt>
                <c:pt idx="15">
                  <c:v>OTHER1</c:v>
                </c:pt>
              </c:strCache>
            </c:strRef>
          </c:cat>
          <c:val>
            <c:numRef>
              <c:f>NRT!$D$202:$D$217</c:f>
              <c:numCache>
                <c:formatCode>_(* #,##0.00_);_(* \(#,##0.00\);_(* "-"??_);_(@_)</c:formatCode>
                <c:ptCount val="16"/>
                <c:pt idx="0">
                  <c:v>25944.84179574154</c:v>
                </c:pt>
                <c:pt idx="1">
                  <c:v>1.3920720666646901E-3</c:v>
                </c:pt>
                <c:pt idx="2">
                  <c:v>2.6051960252225301</c:v>
                </c:pt>
                <c:pt idx="3">
                  <c:v>1.4175102114677399E-4</c:v>
                </c:pt>
                <c:pt idx="4">
                  <c:v>1.70932151377201E-4</c:v>
                </c:pt>
                <c:pt idx="5">
                  <c:v>12.998626439832099</c:v>
                </c:pt>
                <c:pt idx="6">
                  <c:v>55.802112529054199</c:v>
                </c:pt>
                <c:pt idx="7">
                  <c:v>75453.983020227388</c:v>
                </c:pt>
                <c:pt idx="8">
                  <c:v>52243.309626645336</c:v>
                </c:pt>
                <c:pt idx="9">
                  <c:v>3.2227284274995202E-2</c:v>
                </c:pt>
                <c:pt idx="10">
                  <c:v>1466.26294003147</c:v>
                </c:pt>
                <c:pt idx="11">
                  <c:v>1.64316678419709E-2</c:v>
                </c:pt>
                <c:pt idx="12">
                  <c:v>13.502060669474295</c:v>
                </c:pt>
                <c:pt idx="13">
                  <c:v>164683.32584572199</c:v>
                </c:pt>
                <c:pt idx="14">
                  <c:v>471822.52689925791</c:v>
                </c:pt>
                <c:pt idx="15">
                  <c:v>0.22307099495083008</c:v>
                </c:pt>
              </c:numCache>
            </c:numRef>
          </c:val>
          <c:extLst>
            <c:ext xmlns:c16="http://schemas.microsoft.com/office/drawing/2014/chart" uri="{C3380CC4-5D6E-409C-BE32-E72D297353CC}">
              <c16:uniqueId val="{00000020-48A9-7A47-85CA-896B8B22BC91}"/>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767780619277832E-2"/>
          <c:y val="0.14181429828068007"/>
          <c:w val="0.83045934251764608"/>
          <c:h val="0.73115286095784238"/>
        </c:manualLayout>
      </c:layout>
      <c:lineChart>
        <c:grouping val="standard"/>
        <c:varyColors val="0"/>
        <c:ser>
          <c:idx val="0"/>
          <c:order val="0"/>
          <c:tx>
            <c:strRef>
              <c:f>doi_summary!$B$3</c:f>
              <c:strCache>
                <c:ptCount val="1"/>
                <c:pt idx="0">
                  <c:v># of DOIs</c:v>
                </c:pt>
              </c:strCache>
            </c:strRef>
          </c:tx>
          <c:spPr>
            <a:ln w="28575" cap="rnd">
              <a:solidFill>
                <a:schemeClr val="accent1"/>
              </a:solidFill>
              <a:round/>
            </a:ln>
            <a:effectLst/>
          </c:spPr>
          <c:marker>
            <c:symbol val="none"/>
          </c:marker>
          <c:cat>
            <c:numRef>
              <c:f>doi_summary!$A$4:$A$180</c:f>
              <c:numCache>
                <c:formatCode>[$-409]mmm\-yy;@</c:formatCode>
                <c:ptCount val="177"/>
                <c:pt idx="0">
                  <c:v>40909</c:v>
                </c:pt>
                <c:pt idx="1">
                  <c:v>40940</c:v>
                </c:pt>
                <c:pt idx="2">
                  <c:v>40969</c:v>
                </c:pt>
                <c:pt idx="3">
                  <c:v>41000</c:v>
                </c:pt>
                <c:pt idx="4">
                  <c:v>41030</c:v>
                </c:pt>
                <c:pt idx="5">
                  <c:v>41061</c:v>
                </c:pt>
                <c:pt idx="6">
                  <c:v>41091</c:v>
                </c:pt>
                <c:pt idx="7">
                  <c:v>41122</c:v>
                </c:pt>
                <c:pt idx="8">
                  <c:v>41153</c:v>
                </c:pt>
                <c:pt idx="9">
                  <c:v>41183</c:v>
                </c:pt>
                <c:pt idx="10">
                  <c:v>41214</c:v>
                </c:pt>
                <c:pt idx="11">
                  <c:v>41244</c:v>
                </c:pt>
                <c:pt idx="12">
                  <c:v>41275</c:v>
                </c:pt>
                <c:pt idx="13">
                  <c:v>41306</c:v>
                </c:pt>
                <c:pt idx="14">
                  <c:v>41334</c:v>
                </c:pt>
                <c:pt idx="15">
                  <c:v>41365</c:v>
                </c:pt>
                <c:pt idx="16">
                  <c:v>41395</c:v>
                </c:pt>
                <c:pt idx="17">
                  <c:v>41426</c:v>
                </c:pt>
                <c:pt idx="18">
                  <c:v>41456</c:v>
                </c:pt>
                <c:pt idx="19">
                  <c:v>41487</c:v>
                </c:pt>
                <c:pt idx="20">
                  <c:v>41518</c:v>
                </c:pt>
                <c:pt idx="21">
                  <c:v>41548</c:v>
                </c:pt>
                <c:pt idx="22">
                  <c:v>41579</c:v>
                </c:pt>
                <c:pt idx="23">
                  <c:v>41609</c:v>
                </c:pt>
                <c:pt idx="24">
                  <c:v>41640</c:v>
                </c:pt>
                <c:pt idx="25">
                  <c:v>41671</c:v>
                </c:pt>
                <c:pt idx="26">
                  <c:v>41699</c:v>
                </c:pt>
                <c:pt idx="27">
                  <c:v>41730</c:v>
                </c:pt>
                <c:pt idx="28">
                  <c:v>41760</c:v>
                </c:pt>
                <c:pt idx="29">
                  <c:v>41791</c:v>
                </c:pt>
                <c:pt idx="30">
                  <c:v>41821</c:v>
                </c:pt>
                <c:pt idx="31">
                  <c:v>41852</c:v>
                </c:pt>
                <c:pt idx="32">
                  <c:v>41883</c:v>
                </c:pt>
                <c:pt idx="33">
                  <c:v>41913</c:v>
                </c:pt>
                <c:pt idx="34">
                  <c:v>41944</c:v>
                </c:pt>
                <c:pt idx="35">
                  <c:v>41974</c:v>
                </c:pt>
                <c:pt idx="36">
                  <c:v>42005</c:v>
                </c:pt>
                <c:pt idx="37">
                  <c:v>42036</c:v>
                </c:pt>
                <c:pt idx="38">
                  <c:v>42064</c:v>
                </c:pt>
                <c:pt idx="39">
                  <c:v>42095</c:v>
                </c:pt>
                <c:pt idx="40">
                  <c:v>42125</c:v>
                </c:pt>
                <c:pt idx="41">
                  <c:v>42156</c:v>
                </c:pt>
                <c:pt idx="42">
                  <c:v>42186</c:v>
                </c:pt>
                <c:pt idx="43">
                  <c:v>42217</c:v>
                </c:pt>
                <c:pt idx="44">
                  <c:v>42248</c:v>
                </c:pt>
                <c:pt idx="45">
                  <c:v>42278</c:v>
                </c:pt>
                <c:pt idx="46">
                  <c:v>42309</c:v>
                </c:pt>
                <c:pt idx="47">
                  <c:v>42339</c:v>
                </c:pt>
                <c:pt idx="48">
                  <c:v>42370</c:v>
                </c:pt>
                <c:pt idx="49">
                  <c:v>42401</c:v>
                </c:pt>
                <c:pt idx="50">
                  <c:v>42430</c:v>
                </c:pt>
                <c:pt idx="51">
                  <c:v>42461</c:v>
                </c:pt>
                <c:pt idx="52">
                  <c:v>42491</c:v>
                </c:pt>
                <c:pt idx="53">
                  <c:v>42522</c:v>
                </c:pt>
                <c:pt idx="54">
                  <c:v>42552</c:v>
                </c:pt>
                <c:pt idx="55">
                  <c:v>42583</c:v>
                </c:pt>
                <c:pt idx="56">
                  <c:v>42614</c:v>
                </c:pt>
                <c:pt idx="57">
                  <c:v>42644</c:v>
                </c:pt>
                <c:pt idx="58">
                  <c:v>42675</c:v>
                </c:pt>
                <c:pt idx="59">
                  <c:v>42705</c:v>
                </c:pt>
                <c:pt idx="60">
                  <c:v>42736</c:v>
                </c:pt>
                <c:pt idx="61">
                  <c:v>42767</c:v>
                </c:pt>
                <c:pt idx="62">
                  <c:v>42795</c:v>
                </c:pt>
                <c:pt idx="63">
                  <c:v>42826</c:v>
                </c:pt>
                <c:pt idx="64">
                  <c:v>42856</c:v>
                </c:pt>
                <c:pt idx="65">
                  <c:v>42887</c:v>
                </c:pt>
                <c:pt idx="66">
                  <c:v>42917</c:v>
                </c:pt>
                <c:pt idx="67">
                  <c:v>42948</c:v>
                </c:pt>
                <c:pt idx="68">
                  <c:v>42979</c:v>
                </c:pt>
                <c:pt idx="69">
                  <c:v>43009</c:v>
                </c:pt>
                <c:pt idx="70">
                  <c:v>43040</c:v>
                </c:pt>
                <c:pt idx="71">
                  <c:v>43070</c:v>
                </c:pt>
                <c:pt idx="72">
                  <c:v>43101</c:v>
                </c:pt>
                <c:pt idx="73">
                  <c:v>43132</c:v>
                </c:pt>
                <c:pt idx="74">
                  <c:v>43160</c:v>
                </c:pt>
                <c:pt idx="75">
                  <c:v>43191</c:v>
                </c:pt>
                <c:pt idx="76">
                  <c:v>43221</c:v>
                </c:pt>
                <c:pt idx="77">
                  <c:v>43252</c:v>
                </c:pt>
                <c:pt idx="78">
                  <c:v>43282</c:v>
                </c:pt>
                <c:pt idx="79">
                  <c:v>43313</c:v>
                </c:pt>
                <c:pt idx="80">
                  <c:v>43344</c:v>
                </c:pt>
                <c:pt idx="81">
                  <c:v>43374</c:v>
                </c:pt>
                <c:pt idx="82">
                  <c:v>43405</c:v>
                </c:pt>
                <c:pt idx="83">
                  <c:v>43435</c:v>
                </c:pt>
                <c:pt idx="84">
                  <c:v>43466</c:v>
                </c:pt>
                <c:pt idx="85">
                  <c:v>43497</c:v>
                </c:pt>
                <c:pt idx="86">
                  <c:v>43525</c:v>
                </c:pt>
                <c:pt idx="87">
                  <c:v>43556</c:v>
                </c:pt>
                <c:pt idx="88">
                  <c:v>43586</c:v>
                </c:pt>
                <c:pt idx="89">
                  <c:v>43617</c:v>
                </c:pt>
                <c:pt idx="90">
                  <c:v>43647</c:v>
                </c:pt>
                <c:pt idx="91">
                  <c:v>43678</c:v>
                </c:pt>
                <c:pt idx="92">
                  <c:v>43709</c:v>
                </c:pt>
                <c:pt idx="93">
                  <c:v>43739</c:v>
                </c:pt>
                <c:pt idx="94">
                  <c:v>43770</c:v>
                </c:pt>
                <c:pt idx="95">
                  <c:v>43800</c:v>
                </c:pt>
                <c:pt idx="96">
                  <c:v>43831</c:v>
                </c:pt>
                <c:pt idx="97">
                  <c:v>43862</c:v>
                </c:pt>
                <c:pt idx="98">
                  <c:v>43891</c:v>
                </c:pt>
                <c:pt idx="99">
                  <c:v>43922</c:v>
                </c:pt>
                <c:pt idx="100">
                  <c:v>43952</c:v>
                </c:pt>
                <c:pt idx="101">
                  <c:v>43983</c:v>
                </c:pt>
                <c:pt idx="102">
                  <c:v>44013</c:v>
                </c:pt>
                <c:pt idx="103">
                  <c:v>44044</c:v>
                </c:pt>
                <c:pt idx="104">
                  <c:v>44075</c:v>
                </c:pt>
                <c:pt idx="105">
                  <c:v>44105</c:v>
                </c:pt>
                <c:pt idx="106">
                  <c:v>44136</c:v>
                </c:pt>
                <c:pt idx="107">
                  <c:v>44166</c:v>
                </c:pt>
                <c:pt idx="108">
                  <c:v>44197</c:v>
                </c:pt>
                <c:pt idx="109">
                  <c:v>44228</c:v>
                </c:pt>
                <c:pt idx="110">
                  <c:v>44256</c:v>
                </c:pt>
                <c:pt idx="111">
                  <c:v>44287</c:v>
                </c:pt>
                <c:pt idx="112">
                  <c:v>44317</c:v>
                </c:pt>
                <c:pt idx="113">
                  <c:v>44348</c:v>
                </c:pt>
                <c:pt idx="114">
                  <c:v>44378</c:v>
                </c:pt>
                <c:pt idx="115">
                  <c:v>44409</c:v>
                </c:pt>
                <c:pt idx="116">
                  <c:v>44440</c:v>
                </c:pt>
                <c:pt idx="117">
                  <c:v>44470</c:v>
                </c:pt>
                <c:pt idx="118">
                  <c:v>44501</c:v>
                </c:pt>
                <c:pt idx="119">
                  <c:v>44531</c:v>
                </c:pt>
                <c:pt idx="120">
                  <c:v>44562</c:v>
                </c:pt>
                <c:pt idx="121">
                  <c:v>44593</c:v>
                </c:pt>
                <c:pt idx="122">
                  <c:v>44621</c:v>
                </c:pt>
                <c:pt idx="123">
                  <c:v>44652</c:v>
                </c:pt>
                <c:pt idx="124">
                  <c:v>44682</c:v>
                </c:pt>
                <c:pt idx="125">
                  <c:v>44713</c:v>
                </c:pt>
                <c:pt idx="126">
                  <c:v>44743</c:v>
                </c:pt>
                <c:pt idx="127">
                  <c:v>44774</c:v>
                </c:pt>
                <c:pt idx="128">
                  <c:v>44805</c:v>
                </c:pt>
                <c:pt idx="129">
                  <c:v>44835</c:v>
                </c:pt>
                <c:pt idx="130">
                  <c:v>44866</c:v>
                </c:pt>
                <c:pt idx="131">
                  <c:v>44896</c:v>
                </c:pt>
                <c:pt idx="132">
                  <c:v>44927</c:v>
                </c:pt>
                <c:pt idx="133">
                  <c:v>44958</c:v>
                </c:pt>
                <c:pt idx="134">
                  <c:v>44986</c:v>
                </c:pt>
                <c:pt idx="135">
                  <c:v>45017</c:v>
                </c:pt>
                <c:pt idx="136">
                  <c:v>45047</c:v>
                </c:pt>
                <c:pt idx="137">
                  <c:v>45078</c:v>
                </c:pt>
                <c:pt idx="138">
                  <c:v>45108</c:v>
                </c:pt>
                <c:pt idx="139">
                  <c:v>45139</c:v>
                </c:pt>
                <c:pt idx="140">
                  <c:v>45170</c:v>
                </c:pt>
                <c:pt idx="141">
                  <c:v>45200</c:v>
                </c:pt>
                <c:pt idx="142">
                  <c:v>45231</c:v>
                </c:pt>
                <c:pt idx="143">
                  <c:v>45261</c:v>
                </c:pt>
                <c:pt idx="144">
                  <c:v>45292</c:v>
                </c:pt>
                <c:pt idx="145">
                  <c:v>45323</c:v>
                </c:pt>
                <c:pt idx="146">
                  <c:v>45352</c:v>
                </c:pt>
                <c:pt idx="147">
                  <c:v>45383</c:v>
                </c:pt>
                <c:pt idx="148">
                  <c:v>45413</c:v>
                </c:pt>
                <c:pt idx="149">
                  <c:v>45444</c:v>
                </c:pt>
                <c:pt idx="150">
                  <c:v>45474</c:v>
                </c:pt>
                <c:pt idx="151">
                  <c:v>45505</c:v>
                </c:pt>
                <c:pt idx="152">
                  <c:v>45536</c:v>
                </c:pt>
                <c:pt idx="153">
                  <c:v>45566</c:v>
                </c:pt>
                <c:pt idx="154">
                  <c:v>45597</c:v>
                </c:pt>
                <c:pt idx="155">
                  <c:v>45627</c:v>
                </c:pt>
                <c:pt idx="156">
                  <c:v>45658</c:v>
                </c:pt>
                <c:pt idx="157">
                  <c:v>45689</c:v>
                </c:pt>
                <c:pt idx="158">
                  <c:v>45717</c:v>
                </c:pt>
                <c:pt idx="159">
                  <c:v>45748</c:v>
                </c:pt>
                <c:pt idx="160">
                  <c:v>45778</c:v>
                </c:pt>
                <c:pt idx="161">
                  <c:v>45809</c:v>
                </c:pt>
                <c:pt idx="162">
                  <c:v>45839</c:v>
                </c:pt>
                <c:pt idx="163">
                  <c:v>45870</c:v>
                </c:pt>
                <c:pt idx="164">
                  <c:v>45901</c:v>
                </c:pt>
                <c:pt idx="165">
                  <c:v>45931</c:v>
                </c:pt>
                <c:pt idx="166">
                  <c:v>45962</c:v>
                </c:pt>
                <c:pt idx="167">
                  <c:v>45992</c:v>
                </c:pt>
                <c:pt idx="168">
                  <c:v>46023</c:v>
                </c:pt>
                <c:pt idx="169">
                  <c:v>46054</c:v>
                </c:pt>
                <c:pt idx="170">
                  <c:v>46082</c:v>
                </c:pt>
                <c:pt idx="171">
                  <c:v>46113</c:v>
                </c:pt>
                <c:pt idx="172">
                  <c:v>46143</c:v>
                </c:pt>
                <c:pt idx="173">
                  <c:v>46174</c:v>
                </c:pt>
                <c:pt idx="174">
                  <c:v>46204</c:v>
                </c:pt>
                <c:pt idx="175">
                  <c:v>46235</c:v>
                </c:pt>
                <c:pt idx="176">
                  <c:v>46266</c:v>
                </c:pt>
              </c:numCache>
            </c:numRef>
          </c:cat>
          <c:val>
            <c:numRef>
              <c:f>doi_summary!$B$4:$B$180</c:f>
              <c:numCache>
                <c:formatCode>General</c:formatCode>
                <c:ptCount val="177"/>
                <c:pt idx="0">
                  <c:v>708</c:v>
                </c:pt>
                <c:pt idx="1">
                  <c:v>19</c:v>
                </c:pt>
                <c:pt idx="2">
                  <c:v>5</c:v>
                </c:pt>
                <c:pt idx="3">
                  <c:v>6</c:v>
                </c:pt>
                <c:pt idx="4">
                  <c:v>5</c:v>
                </c:pt>
                <c:pt idx="5">
                  <c:v>13</c:v>
                </c:pt>
                <c:pt idx="6">
                  <c:v>40</c:v>
                </c:pt>
                <c:pt idx="7">
                  <c:v>1</c:v>
                </c:pt>
                <c:pt idx="8">
                  <c:v>15</c:v>
                </c:pt>
                <c:pt idx="9">
                  <c:v>6</c:v>
                </c:pt>
                <c:pt idx="10">
                  <c:v>37</c:v>
                </c:pt>
                <c:pt idx="11">
                  <c:v>1</c:v>
                </c:pt>
                <c:pt idx="12">
                  <c:v>12</c:v>
                </c:pt>
                <c:pt idx="13">
                  <c:v>1</c:v>
                </c:pt>
                <c:pt idx="14">
                  <c:v>27</c:v>
                </c:pt>
                <c:pt idx="15">
                  <c:v>60</c:v>
                </c:pt>
                <c:pt idx="16">
                  <c:v>6</c:v>
                </c:pt>
                <c:pt idx="17">
                  <c:v>33</c:v>
                </c:pt>
                <c:pt idx="18">
                  <c:v>35</c:v>
                </c:pt>
                <c:pt idx="19">
                  <c:v>56</c:v>
                </c:pt>
                <c:pt idx="20">
                  <c:v>10</c:v>
                </c:pt>
                <c:pt idx="21">
                  <c:v>33</c:v>
                </c:pt>
                <c:pt idx="22">
                  <c:v>16</c:v>
                </c:pt>
                <c:pt idx="23">
                  <c:v>24</c:v>
                </c:pt>
                <c:pt idx="24">
                  <c:v>5</c:v>
                </c:pt>
                <c:pt idx="25">
                  <c:v>16</c:v>
                </c:pt>
                <c:pt idx="26">
                  <c:v>47</c:v>
                </c:pt>
                <c:pt idx="27">
                  <c:v>113</c:v>
                </c:pt>
                <c:pt idx="28">
                  <c:v>114</c:v>
                </c:pt>
                <c:pt idx="29">
                  <c:v>7</c:v>
                </c:pt>
                <c:pt idx="30">
                  <c:v>62</c:v>
                </c:pt>
                <c:pt idx="31">
                  <c:v>102</c:v>
                </c:pt>
                <c:pt idx="32">
                  <c:v>58</c:v>
                </c:pt>
                <c:pt idx="33">
                  <c:v>403</c:v>
                </c:pt>
                <c:pt idx="34">
                  <c:v>79</c:v>
                </c:pt>
                <c:pt idx="35">
                  <c:v>72</c:v>
                </c:pt>
                <c:pt idx="36">
                  <c:v>63</c:v>
                </c:pt>
                <c:pt idx="37">
                  <c:v>34</c:v>
                </c:pt>
                <c:pt idx="38">
                  <c:v>518</c:v>
                </c:pt>
                <c:pt idx="39">
                  <c:v>47</c:v>
                </c:pt>
                <c:pt idx="40">
                  <c:v>308</c:v>
                </c:pt>
                <c:pt idx="41">
                  <c:v>189</c:v>
                </c:pt>
                <c:pt idx="42">
                  <c:v>153</c:v>
                </c:pt>
                <c:pt idx="43">
                  <c:v>26</c:v>
                </c:pt>
                <c:pt idx="44">
                  <c:v>208</c:v>
                </c:pt>
                <c:pt idx="45">
                  <c:v>32</c:v>
                </c:pt>
                <c:pt idx="46">
                  <c:v>25</c:v>
                </c:pt>
                <c:pt idx="47">
                  <c:v>48</c:v>
                </c:pt>
                <c:pt idx="48">
                  <c:v>5</c:v>
                </c:pt>
                <c:pt idx="49">
                  <c:v>79</c:v>
                </c:pt>
                <c:pt idx="50">
                  <c:v>215</c:v>
                </c:pt>
                <c:pt idx="51">
                  <c:v>42</c:v>
                </c:pt>
                <c:pt idx="52">
                  <c:v>120</c:v>
                </c:pt>
                <c:pt idx="53">
                  <c:v>54</c:v>
                </c:pt>
                <c:pt idx="54">
                  <c:v>46</c:v>
                </c:pt>
                <c:pt idx="55">
                  <c:v>272</c:v>
                </c:pt>
                <c:pt idx="56">
                  <c:v>20</c:v>
                </c:pt>
                <c:pt idx="57">
                  <c:v>22</c:v>
                </c:pt>
                <c:pt idx="58">
                  <c:v>62</c:v>
                </c:pt>
                <c:pt idx="59">
                  <c:v>16</c:v>
                </c:pt>
                <c:pt idx="60">
                  <c:v>23</c:v>
                </c:pt>
                <c:pt idx="61">
                  <c:v>36</c:v>
                </c:pt>
                <c:pt idx="62">
                  <c:v>72</c:v>
                </c:pt>
                <c:pt idx="63">
                  <c:v>22</c:v>
                </c:pt>
                <c:pt idx="64">
                  <c:v>161</c:v>
                </c:pt>
                <c:pt idx="65">
                  <c:v>20</c:v>
                </c:pt>
                <c:pt idx="66">
                  <c:v>61</c:v>
                </c:pt>
                <c:pt idx="67">
                  <c:v>66</c:v>
                </c:pt>
                <c:pt idx="68">
                  <c:v>53</c:v>
                </c:pt>
                <c:pt idx="69">
                  <c:v>93</c:v>
                </c:pt>
                <c:pt idx="70">
                  <c:v>106</c:v>
                </c:pt>
                <c:pt idx="71">
                  <c:v>260</c:v>
                </c:pt>
                <c:pt idx="72">
                  <c:v>64</c:v>
                </c:pt>
                <c:pt idx="73">
                  <c:v>141</c:v>
                </c:pt>
                <c:pt idx="74">
                  <c:v>80</c:v>
                </c:pt>
                <c:pt idx="75">
                  <c:v>96</c:v>
                </c:pt>
                <c:pt idx="76">
                  <c:v>43</c:v>
                </c:pt>
                <c:pt idx="77">
                  <c:v>249</c:v>
                </c:pt>
                <c:pt idx="78">
                  <c:v>47</c:v>
                </c:pt>
                <c:pt idx="79">
                  <c:v>50</c:v>
                </c:pt>
                <c:pt idx="80">
                  <c:v>82</c:v>
                </c:pt>
                <c:pt idx="81">
                  <c:v>61</c:v>
                </c:pt>
                <c:pt idx="82">
                  <c:v>39</c:v>
                </c:pt>
                <c:pt idx="83">
                  <c:v>97</c:v>
                </c:pt>
                <c:pt idx="84">
                  <c:v>56</c:v>
                </c:pt>
                <c:pt idx="85">
                  <c:v>87</c:v>
                </c:pt>
                <c:pt idx="86">
                  <c:v>50</c:v>
                </c:pt>
                <c:pt idx="87">
                  <c:v>30</c:v>
                </c:pt>
                <c:pt idx="88">
                  <c:v>60</c:v>
                </c:pt>
                <c:pt idx="89">
                  <c:v>134</c:v>
                </c:pt>
                <c:pt idx="90">
                  <c:v>62</c:v>
                </c:pt>
                <c:pt idx="91">
                  <c:v>131</c:v>
                </c:pt>
                <c:pt idx="92">
                  <c:v>59</c:v>
                </c:pt>
                <c:pt idx="93">
                  <c:v>80</c:v>
                </c:pt>
                <c:pt idx="94">
                  <c:v>69</c:v>
                </c:pt>
                <c:pt idx="95">
                  <c:v>43</c:v>
                </c:pt>
                <c:pt idx="96">
                  <c:v>158</c:v>
                </c:pt>
                <c:pt idx="97">
                  <c:v>80</c:v>
                </c:pt>
                <c:pt idx="98">
                  <c:v>36</c:v>
                </c:pt>
                <c:pt idx="99">
                  <c:v>496</c:v>
                </c:pt>
                <c:pt idx="100">
                  <c:v>79</c:v>
                </c:pt>
                <c:pt idx="101">
                  <c:v>243</c:v>
                </c:pt>
                <c:pt idx="102">
                  <c:v>52</c:v>
                </c:pt>
                <c:pt idx="103">
                  <c:v>36</c:v>
                </c:pt>
                <c:pt idx="104">
                  <c:v>100</c:v>
                </c:pt>
                <c:pt idx="105">
                  <c:v>135</c:v>
                </c:pt>
                <c:pt idx="106">
                  <c:v>101</c:v>
                </c:pt>
                <c:pt idx="107">
                  <c:v>124</c:v>
                </c:pt>
                <c:pt idx="108">
                  <c:v>29</c:v>
                </c:pt>
                <c:pt idx="109">
                  <c:v>125</c:v>
                </c:pt>
                <c:pt idx="110">
                  <c:v>87</c:v>
                </c:pt>
                <c:pt idx="111">
                  <c:v>59</c:v>
                </c:pt>
                <c:pt idx="112">
                  <c:v>95</c:v>
                </c:pt>
                <c:pt idx="113">
                  <c:v>88</c:v>
                </c:pt>
                <c:pt idx="114">
                  <c:v>42</c:v>
                </c:pt>
                <c:pt idx="115">
                  <c:v>75</c:v>
                </c:pt>
                <c:pt idx="116">
                  <c:v>119</c:v>
                </c:pt>
                <c:pt idx="117">
                  <c:v>47</c:v>
                </c:pt>
                <c:pt idx="118">
                  <c:v>131</c:v>
                </c:pt>
                <c:pt idx="119">
                  <c:v>47</c:v>
                </c:pt>
                <c:pt idx="120">
                  <c:v>88</c:v>
                </c:pt>
                <c:pt idx="121">
                  <c:v>106</c:v>
                </c:pt>
                <c:pt idx="122">
                  <c:v>91</c:v>
                </c:pt>
                <c:pt idx="123">
                  <c:v>104</c:v>
                </c:pt>
                <c:pt idx="124">
                  <c:v>230</c:v>
                </c:pt>
                <c:pt idx="125">
                  <c:v>51</c:v>
                </c:pt>
                <c:pt idx="126">
                  <c:v>76</c:v>
                </c:pt>
                <c:pt idx="127">
                  <c:v>65</c:v>
                </c:pt>
                <c:pt idx="128">
                  <c:v>164</c:v>
                </c:pt>
                <c:pt idx="129">
                  <c:v>121</c:v>
                </c:pt>
                <c:pt idx="130">
                  <c:v>115</c:v>
                </c:pt>
                <c:pt idx="131">
                  <c:v>65</c:v>
                </c:pt>
                <c:pt idx="132">
                  <c:v>133</c:v>
                </c:pt>
                <c:pt idx="133">
                  <c:v>58</c:v>
                </c:pt>
                <c:pt idx="134">
                  <c:v>78</c:v>
                </c:pt>
                <c:pt idx="135">
                  <c:v>74</c:v>
                </c:pt>
                <c:pt idx="136">
                  <c:v>52</c:v>
                </c:pt>
                <c:pt idx="137">
                  <c:v>70</c:v>
                </c:pt>
                <c:pt idx="138">
                  <c:v>122</c:v>
                </c:pt>
                <c:pt idx="139">
                  <c:v>75</c:v>
                </c:pt>
                <c:pt idx="140">
                  <c:v>65</c:v>
                </c:pt>
                <c:pt idx="141">
                  <c:v>95</c:v>
                </c:pt>
                <c:pt idx="142">
                  <c:v>78</c:v>
                </c:pt>
                <c:pt idx="143">
                  <c:v>50</c:v>
                </c:pt>
                <c:pt idx="144">
                  <c:v>105</c:v>
                </c:pt>
                <c:pt idx="145">
                  <c:v>61</c:v>
                </c:pt>
                <c:pt idx="146">
                  <c:v>73</c:v>
                </c:pt>
                <c:pt idx="147">
                  <c:v>103</c:v>
                </c:pt>
                <c:pt idx="148">
                  <c:v>228</c:v>
                </c:pt>
                <c:pt idx="149">
                  <c:v>51</c:v>
                </c:pt>
                <c:pt idx="150">
                  <c:v>41</c:v>
                </c:pt>
                <c:pt idx="151">
                  <c:v>114</c:v>
                </c:pt>
                <c:pt idx="152">
                  <c:v>20</c:v>
                </c:pt>
                <c:pt idx="153">
                  <c:v>40</c:v>
                </c:pt>
                <c:pt idx="154">
                  <c:v>62</c:v>
                </c:pt>
                <c:pt idx="155">
                  <c:v>135</c:v>
                </c:pt>
                <c:pt idx="156">
                  <c:v>96</c:v>
                </c:pt>
                <c:pt idx="157">
                  <c:v>86</c:v>
                </c:pt>
                <c:pt idx="158">
                  <c:v>307</c:v>
                </c:pt>
                <c:pt idx="159">
                  <c:v>166</c:v>
                </c:pt>
                <c:pt idx="160">
                  <c:v>71</c:v>
                </c:pt>
                <c:pt idx="161">
                  <c:v>91</c:v>
                </c:pt>
                <c:pt idx="162">
                  <c:v>185</c:v>
                </c:pt>
                <c:pt idx="163">
                  <c:v>141</c:v>
                </c:pt>
                <c:pt idx="164">
                  <c:v>100</c:v>
                </c:pt>
                <c:pt idx="165">
                  <c:v>134</c:v>
                </c:pt>
                <c:pt idx="166">
                  <c:v>76</c:v>
                </c:pt>
                <c:pt idx="167">
                  <c:v>61</c:v>
                </c:pt>
                <c:pt idx="168">
                  <c:v>210</c:v>
                </c:pt>
                <c:pt idx="169">
                  <c:v>238</c:v>
                </c:pt>
                <c:pt idx="170">
                  <c:v>243</c:v>
                </c:pt>
                <c:pt idx="171">
                  <c:v>207</c:v>
                </c:pt>
                <c:pt idx="172">
                  <c:v>113</c:v>
                </c:pt>
                <c:pt idx="173">
                  <c:v>102</c:v>
                </c:pt>
                <c:pt idx="174">
                  <c:v>76</c:v>
                </c:pt>
                <c:pt idx="175">
                  <c:v>73</c:v>
                </c:pt>
                <c:pt idx="176">
                  <c:v>296</c:v>
                </c:pt>
              </c:numCache>
            </c:numRef>
          </c:val>
          <c:smooth val="0"/>
          <c:extLst>
            <c:ext xmlns:c16="http://schemas.microsoft.com/office/drawing/2014/chart" uri="{C3380CC4-5D6E-409C-BE32-E72D297353CC}">
              <c16:uniqueId val="{00000000-B5D1-1644-8D05-7B905EAF8F5F}"/>
            </c:ext>
          </c:extLst>
        </c:ser>
        <c:dLbls>
          <c:showLegendKey val="0"/>
          <c:showVal val="0"/>
          <c:showCatName val="0"/>
          <c:showSerName val="0"/>
          <c:showPercent val="0"/>
          <c:showBubbleSize val="0"/>
        </c:dLbls>
        <c:marker val="1"/>
        <c:smooth val="0"/>
        <c:axId val="123164335"/>
        <c:axId val="108901375"/>
      </c:lineChart>
      <c:lineChart>
        <c:grouping val="standard"/>
        <c:varyColors val="0"/>
        <c:ser>
          <c:idx val="1"/>
          <c:order val="1"/>
          <c:tx>
            <c:strRef>
              <c:f>doi_summary!$D$3</c:f>
              <c:strCache>
                <c:ptCount val="1"/>
                <c:pt idx="0">
                  <c:v>Cumulative # of DOIs</c:v>
                </c:pt>
              </c:strCache>
            </c:strRef>
          </c:tx>
          <c:spPr>
            <a:ln w="28575" cap="rnd">
              <a:solidFill>
                <a:schemeClr val="accent2"/>
              </a:solidFill>
              <a:round/>
            </a:ln>
            <a:effectLst/>
          </c:spPr>
          <c:marker>
            <c:symbol val="none"/>
          </c:marker>
          <c:cat>
            <c:numRef>
              <c:f>doi_summary!$A$4:$A$180</c:f>
              <c:numCache>
                <c:formatCode>[$-409]mmm\-yy;@</c:formatCode>
                <c:ptCount val="177"/>
                <c:pt idx="0">
                  <c:v>40909</c:v>
                </c:pt>
                <c:pt idx="1">
                  <c:v>40940</c:v>
                </c:pt>
                <c:pt idx="2">
                  <c:v>40969</c:v>
                </c:pt>
                <c:pt idx="3">
                  <c:v>41000</c:v>
                </c:pt>
                <c:pt idx="4">
                  <c:v>41030</c:v>
                </c:pt>
                <c:pt idx="5">
                  <c:v>41061</c:v>
                </c:pt>
                <c:pt idx="6">
                  <c:v>41091</c:v>
                </c:pt>
                <c:pt idx="7">
                  <c:v>41122</c:v>
                </c:pt>
                <c:pt idx="8">
                  <c:v>41153</c:v>
                </c:pt>
                <c:pt idx="9">
                  <c:v>41183</c:v>
                </c:pt>
                <c:pt idx="10">
                  <c:v>41214</c:v>
                </c:pt>
                <c:pt idx="11">
                  <c:v>41244</c:v>
                </c:pt>
                <c:pt idx="12">
                  <c:v>41275</c:v>
                </c:pt>
                <c:pt idx="13">
                  <c:v>41306</c:v>
                </c:pt>
                <c:pt idx="14">
                  <c:v>41334</c:v>
                </c:pt>
                <c:pt idx="15">
                  <c:v>41365</c:v>
                </c:pt>
                <c:pt idx="16">
                  <c:v>41395</c:v>
                </c:pt>
                <c:pt idx="17">
                  <c:v>41426</c:v>
                </c:pt>
                <c:pt idx="18">
                  <c:v>41456</c:v>
                </c:pt>
                <c:pt idx="19">
                  <c:v>41487</c:v>
                </c:pt>
                <c:pt idx="20">
                  <c:v>41518</c:v>
                </c:pt>
                <c:pt idx="21">
                  <c:v>41548</c:v>
                </c:pt>
                <c:pt idx="22">
                  <c:v>41579</c:v>
                </c:pt>
                <c:pt idx="23">
                  <c:v>41609</c:v>
                </c:pt>
                <c:pt idx="24">
                  <c:v>41640</c:v>
                </c:pt>
                <c:pt idx="25">
                  <c:v>41671</c:v>
                </c:pt>
                <c:pt idx="26">
                  <c:v>41699</c:v>
                </c:pt>
                <c:pt idx="27">
                  <c:v>41730</c:v>
                </c:pt>
                <c:pt idx="28">
                  <c:v>41760</c:v>
                </c:pt>
                <c:pt idx="29">
                  <c:v>41791</c:v>
                </c:pt>
                <c:pt idx="30">
                  <c:v>41821</c:v>
                </c:pt>
                <c:pt idx="31">
                  <c:v>41852</c:v>
                </c:pt>
                <c:pt idx="32">
                  <c:v>41883</c:v>
                </c:pt>
                <c:pt idx="33">
                  <c:v>41913</c:v>
                </c:pt>
                <c:pt idx="34">
                  <c:v>41944</c:v>
                </c:pt>
                <c:pt idx="35">
                  <c:v>41974</c:v>
                </c:pt>
                <c:pt idx="36">
                  <c:v>42005</c:v>
                </c:pt>
                <c:pt idx="37">
                  <c:v>42036</c:v>
                </c:pt>
                <c:pt idx="38">
                  <c:v>42064</c:v>
                </c:pt>
                <c:pt idx="39">
                  <c:v>42095</c:v>
                </c:pt>
                <c:pt idx="40">
                  <c:v>42125</c:v>
                </c:pt>
                <c:pt idx="41">
                  <c:v>42156</c:v>
                </c:pt>
                <c:pt idx="42">
                  <c:v>42186</c:v>
                </c:pt>
                <c:pt idx="43">
                  <c:v>42217</c:v>
                </c:pt>
                <c:pt idx="44">
                  <c:v>42248</c:v>
                </c:pt>
                <c:pt idx="45">
                  <c:v>42278</c:v>
                </c:pt>
                <c:pt idx="46">
                  <c:v>42309</c:v>
                </c:pt>
                <c:pt idx="47">
                  <c:v>42339</c:v>
                </c:pt>
                <c:pt idx="48">
                  <c:v>42370</c:v>
                </c:pt>
                <c:pt idx="49">
                  <c:v>42401</c:v>
                </c:pt>
                <c:pt idx="50">
                  <c:v>42430</c:v>
                </c:pt>
                <c:pt idx="51">
                  <c:v>42461</c:v>
                </c:pt>
                <c:pt idx="52">
                  <c:v>42491</c:v>
                </c:pt>
                <c:pt idx="53">
                  <c:v>42522</c:v>
                </c:pt>
                <c:pt idx="54">
                  <c:v>42552</c:v>
                </c:pt>
                <c:pt idx="55">
                  <c:v>42583</c:v>
                </c:pt>
                <c:pt idx="56">
                  <c:v>42614</c:v>
                </c:pt>
                <c:pt idx="57">
                  <c:v>42644</c:v>
                </c:pt>
                <c:pt idx="58">
                  <c:v>42675</c:v>
                </c:pt>
                <c:pt idx="59">
                  <c:v>42705</c:v>
                </c:pt>
                <c:pt idx="60">
                  <c:v>42736</c:v>
                </c:pt>
                <c:pt idx="61">
                  <c:v>42767</c:v>
                </c:pt>
                <c:pt idx="62">
                  <c:v>42795</c:v>
                </c:pt>
                <c:pt idx="63">
                  <c:v>42826</c:v>
                </c:pt>
                <c:pt idx="64">
                  <c:v>42856</c:v>
                </c:pt>
                <c:pt idx="65">
                  <c:v>42887</c:v>
                </c:pt>
                <c:pt idx="66">
                  <c:v>42917</c:v>
                </c:pt>
                <c:pt idx="67">
                  <c:v>42948</c:v>
                </c:pt>
                <c:pt idx="68">
                  <c:v>42979</c:v>
                </c:pt>
                <c:pt idx="69">
                  <c:v>43009</c:v>
                </c:pt>
                <c:pt idx="70">
                  <c:v>43040</c:v>
                </c:pt>
                <c:pt idx="71">
                  <c:v>43070</c:v>
                </c:pt>
                <c:pt idx="72">
                  <c:v>43101</c:v>
                </c:pt>
                <c:pt idx="73">
                  <c:v>43132</c:v>
                </c:pt>
                <c:pt idx="74">
                  <c:v>43160</c:v>
                </c:pt>
                <c:pt idx="75">
                  <c:v>43191</c:v>
                </c:pt>
                <c:pt idx="76">
                  <c:v>43221</c:v>
                </c:pt>
                <c:pt idx="77">
                  <c:v>43252</c:v>
                </c:pt>
                <c:pt idx="78">
                  <c:v>43282</c:v>
                </c:pt>
                <c:pt idx="79">
                  <c:v>43313</c:v>
                </c:pt>
                <c:pt idx="80">
                  <c:v>43344</c:v>
                </c:pt>
                <c:pt idx="81">
                  <c:v>43374</c:v>
                </c:pt>
                <c:pt idx="82">
                  <c:v>43405</c:v>
                </c:pt>
                <c:pt idx="83">
                  <c:v>43435</c:v>
                </c:pt>
                <c:pt idx="84">
                  <c:v>43466</c:v>
                </c:pt>
                <c:pt idx="85">
                  <c:v>43497</c:v>
                </c:pt>
                <c:pt idx="86">
                  <c:v>43525</c:v>
                </c:pt>
                <c:pt idx="87">
                  <c:v>43556</c:v>
                </c:pt>
                <c:pt idx="88">
                  <c:v>43586</c:v>
                </c:pt>
                <c:pt idx="89">
                  <c:v>43617</c:v>
                </c:pt>
                <c:pt idx="90">
                  <c:v>43647</c:v>
                </c:pt>
                <c:pt idx="91">
                  <c:v>43678</c:v>
                </c:pt>
                <c:pt idx="92">
                  <c:v>43709</c:v>
                </c:pt>
                <c:pt idx="93">
                  <c:v>43739</c:v>
                </c:pt>
                <c:pt idx="94">
                  <c:v>43770</c:v>
                </c:pt>
                <c:pt idx="95">
                  <c:v>43800</c:v>
                </c:pt>
                <c:pt idx="96">
                  <c:v>43831</c:v>
                </c:pt>
                <c:pt idx="97">
                  <c:v>43862</c:v>
                </c:pt>
                <c:pt idx="98">
                  <c:v>43891</c:v>
                </c:pt>
                <c:pt idx="99">
                  <c:v>43922</c:v>
                </c:pt>
                <c:pt idx="100">
                  <c:v>43952</c:v>
                </c:pt>
                <c:pt idx="101">
                  <c:v>43983</c:v>
                </c:pt>
                <c:pt idx="102">
                  <c:v>44013</c:v>
                </c:pt>
                <c:pt idx="103">
                  <c:v>44044</c:v>
                </c:pt>
                <c:pt idx="104">
                  <c:v>44075</c:v>
                </c:pt>
                <c:pt idx="105">
                  <c:v>44105</c:v>
                </c:pt>
                <c:pt idx="106">
                  <c:v>44136</c:v>
                </c:pt>
                <c:pt idx="107">
                  <c:v>44166</c:v>
                </c:pt>
                <c:pt idx="108">
                  <c:v>44197</c:v>
                </c:pt>
                <c:pt idx="109">
                  <c:v>44228</c:v>
                </c:pt>
                <c:pt idx="110">
                  <c:v>44256</c:v>
                </c:pt>
                <c:pt idx="111">
                  <c:v>44287</c:v>
                </c:pt>
                <c:pt idx="112">
                  <c:v>44317</c:v>
                </c:pt>
                <c:pt idx="113">
                  <c:v>44348</c:v>
                </c:pt>
                <c:pt idx="114">
                  <c:v>44378</c:v>
                </c:pt>
                <c:pt idx="115">
                  <c:v>44409</c:v>
                </c:pt>
                <c:pt idx="116">
                  <c:v>44440</c:v>
                </c:pt>
                <c:pt idx="117">
                  <c:v>44470</c:v>
                </c:pt>
                <c:pt idx="118">
                  <c:v>44501</c:v>
                </c:pt>
                <c:pt idx="119">
                  <c:v>44531</c:v>
                </c:pt>
                <c:pt idx="120">
                  <c:v>44562</c:v>
                </c:pt>
                <c:pt idx="121">
                  <c:v>44593</c:v>
                </c:pt>
                <c:pt idx="122">
                  <c:v>44621</c:v>
                </c:pt>
                <c:pt idx="123">
                  <c:v>44652</c:v>
                </c:pt>
                <c:pt idx="124">
                  <c:v>44682</c:v>
                </c:pt>
                <c:pt idx="125">
                  <c:v>44713</c:v>
                </c:pt>
                <c:pt idx="126">
                  <c:v>44743</c:v>
                </c:pt>
                <c:pt idx="127">
                  <c:v>44774</c:v>
                </c:pt>
                <c:pt idx="128">
                  <c:v>44805</c:v>
                </c:pt>
                <c:pt idx="129">
                  <c:v>44835</c:v>
                </c:pt>
                <c:pt idx="130">
                  <c:v>44866</c:v>
                </c:pt>
                <c:pt idx="131">
                  <c:v>44896</c:v>
                </c:pt>
                <c:pt idx="132">
                  <c:v>44927</c:v>
                </c:pt>
                <c:pt idx="133">
                  <c:v>44958</c:v>
                </c:pt>
                <c:pt idx="134">
                  <c:v>44986</c:v>
                </c:pt>
                <c:pt idx="135">
                  <c:v>45017</c:v>
                </c:pt>
                <c:pt idx="136">
                  <c:v>45047</c:v>
                </c:pt>
                <c:pt idx="137">
                  <c:v>45078</c:v>
                </c:pt>
                <c:pt idx="138">
                  <c:v>45108</c:v>
                </c:pt>
                <c:pt idx="139">
                  <c:v>45139</c:v>
                </c:pt>
                <c:pt idx="140">
                  <c:v>45170</c:v>
                </c:pt>
                <c:pt idx="141">
                  <c:v>45200</c:v>
                </c:pt>
                <c:pt idx="142">
                  <c:v>45231</c:v>
                </c:pt>
                <c:pt idx="143">
                  <c:v>45261</c:v>
                </c:pt>
                <c:pt idx="144">
                  <c:v>45292</c:v>
                </c:pt>
                <c:pt idx="145">
                  <c:v>45323</c:v>
                </c:pt>
                <c:pt idx="146">
                  <c:v>45352</c:v>
                </c:pt>
                <c:pt idx="147">
                  <c:v>45383</c:v>
                </c:pt>
                <c:pt idx="148">
                  <c:v>45413</c:v>
                </c:pt>
                <c:pt idx="149">
                  <c:v>45444</c:v>
                </c:pt>
                <c:pt idx="150">
                  <c:v>45474</c:v>
                </c:pt>
                <c:pt idx="151">
                  <c:v>45505</c:v>
                </c:pt>
                <c:pt idx="152">
                  <c:v>45536</c:v>
                </c:pt>
                <c:pt idx="153">
                  <c:v>45566</c:v>
                </c:pt>
                <c:pt idx="154">
                  <c:v>45597</c:v>
                </c:pt>
                <c:pt idx="155">
                  <c:v>45627</c:v>
                </c:pt>
                <c:pt idx="156">
                  <c:v>45658</c:v>
                </c:pt>
                <c:pt idx="157">
                  <c:v>45689</c:v>
                </c:pt>
                <c:pt idx="158">
                  <c:v>45717</c:v>
                </c:pt>
                <c:pt idx="159">
                  <c:v>45748</c:v>
                </c:pt>
                <c:pt idx="160">
                  <c:v>45778</c:v>
                </c:pt>
                <c:pt idx="161">
                  <c:v>45809</c:v>
                </c:pt>
                <c:pt idx="162">
                  <c:v>45839</c:v>
                </c:pt>
                <c:pt idx="163">
                  <c:v>45870</c:v>
                </c:pt>
                <c:pt idx="164">
                  <c:v>45901</c:v>
                </c:pt>
                <c:pt idx="165">
                  <c:v>45931</c:v>
                </c:pt>
                <c:pt idx="166">
                  <c:v>45962</c:v>
                </c:pt>
                <c:pt idx="167">
                  <c:v>45992</c:v>
                </c:pt>
                <c:pt idx="168">
                  <c:v>46023</c:v>
                </c:pt>
                <c:pt idx="169">
                  <c:v>46054</c:v>
                </c:pt>
                <c:pt idx="170">
                  <c:v>46082</c:v>
                </c:pt>
                <c:pt idx="171">
                  <c:v>46113</c:v>
                </c:pt>
                <c:pt idx="172">
                  <c:v>46143</c:v>
                </c:pt>
                <c:pt idx="173">
                  <c:v>46174</c:v>
                </c:pt>
                <c:pt idx="174">
                  <c:v>46204</c:v>
                </c:pt>
                <c:pt idx="175">
                  <c:v>46235</c:v>
                </c:pt>
                <c:pt idx="176">
                  <c:v>46266</c:v>
                </c:pt>
              </c:numCache>
            </c:numRef>
          </c:cat>
          <c:val>
            <c:numRef>
              <c:f>doi_summary!$D$4:$D$180</c:f>
              <c:numCache>
                <c:formatCode>General</c:formatCode>
                <c:ptCount val="177"/>
                <c:pt idx="0">
                  <c:v>708</c:v>
                </c:pt>
                <c:pt idx="1">
                  <c:v>727</c:v>
                </c:pt>
                <c:pt idx="2">
                  <c:v>732</c:v>
                </c:pt>
                <c:pt idx="3">
                  <c:v>738</c:v>
                </c:pt>
                <c:pt idx="4">
                  <c:v>743</c:v>
                </c:pt>
                <c:pt idx="5">
                  <c:v>756</c:v>
                </c:pt>
                <c:pt idx="6">
                  <c:v>796</c:v>
                </c:pt>
                <c:pt idx="7">
                  <c:v>797</c:v>
                </c:pt>
                <c:pt idx="8">
                  <c:v>812</c:v>
                </c:pt>
                <c:pt idx="9">
                  <c:v>818</c:v>
                </c:pt>
                <c:pt idx="10">
                  <c:v>855</c:v>
                </c:pt>
                <c:pt idx="11">
                  <c:v>856</c:v>
                </c:pt>
                <c:pt idx="12">
                  <c:v>868</c:v>
                </c:pt>
                <c:pt idx="13">
                  <c:v>869</c:v>
                </c:pt>
                <c:pt idx="14">
                  <c:v>896</c:v>
                </c:pt>
                <c:pt idx="15">
                  <c:v>956</c:v>
                </c:pt>
                <c:pt idx="16">
                  <c:v>962</c:v>
                </c:pt>
                <c:pt idx="17">
                  <c:v>995</c:v>
                </c:pt>
                <c:pt idx="18">
                  <c:v>1030</c:v>
                </c:pt>
                <c:pt idx="19">
                  <c:v>1086</c:v>
                </c:pt>
                <c:pt idx="20">
                  <c:v>1096</c:v>
                </c:pt>
                <c:pt idx="21">
                  <c:v>1129</c:v>
                </c:pt>
                <c:pt idx="22">
                  <c:v>1145</c:v>
                </c:pt>
                <c:pt idx="23">
                  <c:v>1169</c:v>
                </c:pt>
                <c:pt idx="24">
                  <c:v>1174</c:v>
                </c:pt>
                <c:pt idx="25">
                  <c:v>1190</c:v>
                </c:pt>
                <c:pt idx="26">
                  <c:v>1237</c:v>
                </c:pt>
                <c:pt idx="27">
                  <c:v>1350</c:v>
                </c:pt>
                <c:pt idx="28">
                  <c:v>1464</c:v>
                </c:pt>
                <c:pt idx="29">
                  <c:v>1471</c:v>
                </c:pt>
                <c:pt idx="30">
                  <c:v>1533</c:v>
                </c:pt>
                <c:pt idx="31">
                  <c:v>1635</c:v>
                </c:pt>
                <c:pt idx="32">
                  <c:v>1693</c:v>
                </c:pt>
                <c:pt idx="33">
                  <c:v>2096</c:v>
                </c:pt>
                <c:pt idx="34">
                  <c:v>2175</c:v>
                </c:pt>
                <c:pt idx="35">
                  <c:v>2247</c:v>
                </c:pt>
                <c:pt idx="36">
                  <c:v>2310</c:v>
                </c:pt>
                <c:pt idx="37">
                  <c:v>2344</c:v>
                </c:pt>
                <c:pt idx="38">
                  <c:v>2862</c:v>
                </c:pt>
                <c:pt idx="39">
                  <c:v>2909</c:v>
                </c:pt>
                <c:pt idx="40">
                  <c:v>3217</c:v>
                </c:pt>
                <c:pt idx="41">
                  <c:v>3406</c:v>
                </c:pt>
                <c:pt idx="42">
                  <c:v>3559</c:v>
                </c:pt>
                <c:pt idx="43">
                  <c:v>3585</c:v>
                </c:pt>
                <c:pt idx="44">
                  <c:v>3793</c:v>
                </c:pt>
                <c:pt idx="45">
                  <c:v>3825</c:v>
                </c:pt>
                <c:pt idx="46">
                  <c:v>3850</c:v>
                </c:pt>
                <c:pt idx="47">
                  <c:v>3898</c:v>
                </c:pt>
                <c:pt idx="48">
                  <c:v>3903</c:v>
                </c:pt>
                <c:pt idx="49">
                  <c:v>3982</c:v>
                </c:pt>
                <c:pt idx="50">
                  <c:v>4197</c:v>
                </c:pt>
                <c:pt idx="51">
                  <c:v>4239</c:v>
                </c:pt>
                <c:pt idx="52">
                  <c:v>4359</c:v>
                </c:pt>
                <c:pt idx="53">
                  <c:v>4413</c:v>
                </c:pt>
                <c:pt idx="54">
                  <c:v>4459</c:v>
                </c:pt>
                <c:pt idx="55">
                  <c:v>4731</c:v>
                </c:pt>
                <c:pt idx="56">
                  <c:v>4751</c:v>
                </c:pt>
                <c:pt idx="57">
                  <c:v>4773</c:v>
                </c:pt>
                <c:pt idx="58">
                  <c:v>4835</c:v>
                </c:pt>
                <c:pt idx="59">
                  <c:v>4851</c:v>
                </c:pt>
                <c:pt idx="60">
                  <c:v>4874</c:v>
                </c:pt>
                <c:pt idx="61">
                  <c:v>4910</c:v>
                </c:pt>
                <c:pt idx="62">
                  <c:v>4982</c:v>
                </c:pt>
                <c:pt idx="63">
                  <c:v>5004</c:v>
                </c:pt>
                <c:pt idx="64">
                  <c:v>5165</c:v>
                </c:pt>
                <c:pt idx="65">
                  <c:v>5185</c:v>
                </c:pt>
                <c:pt idx="66">
                  <c:v>5246</c:v>
                </c:pt>
                <c:pt idx="67">
                  <c:v>5312</c:v>
                </c:pt>
                <c:pt idx="68">
                  <c:v>5365</c:v>
                </c:pt>
                <c:pt idx="69">
                  <c:v>5458</c:v>
                </c:pt>
                <c:pt idx="70">
                  <c:v>5564</c:v>
                </c:pt>
                <c:pt idx="71">
                  <c:v>5824</c:v>
                </c:pt>
                <c:pt idx="72">
                  <c:v>5888</c:v>
                </c:pt>
                <c:pt idx="73">
                  <c:v>6029</c:v>
                </c:pt>
                <c:pt idx="74">
                  <c:v>6109</c:v>
                </c:pt>
                <c:pt idx="75">
                  <c:v>6205</c:v>
                </c:pt>
                <c:pt idx="76">
                  <c:v>6248</c:v>
                </c:pt>
                <c:pt idx="77">
                  <c:v>6497</c:v>
                </c:pt>
                <c:pt idx="78">
                  <c:v>6544</c:v>
                </c:pt>
                <c:pt idx="79">
                  <c:v>6594</c:v>
                </c:pt>
                <c:pt idx="80">
                  <c:v>6676</c:v>
                </c:pt>
                <c:pt idx="81">
                  <c:v>6737</c:v>
                </c:pt>
                <c:pt idx="82">
                  <c:v>6776</c:v>
                </c:pt>
                <c:pt idx="83">
                  <c:v>6873</c:v>
                </c:pt>
                <c:pt idx="84">
                  <c:v>6929</c:v>
                </c:pt>
                <c:pt idx="85">
                  <c:v>7016</c:v>
                </c:pt>
                <c:pt idx="86">
                  <c:v>7066</c:v>
                </c:pt>
                <c:pt idx="87">
                  <c:v>7096</c:v>
                </c:pt>
                <c:pt idx="88">
                  <c:v>7156</c:v>
                </c:pt>
                <c:pt idx="89">
                  <c:v>7290</c:v>
                </c:pt>
                <c:pt idx="90">
                  <c:v>7352</c:v>
                </c:pt>
                <c:pt idx="91">
                  <c:v>7483</c:v>
                </c:pt>
                <c:pt idx="92">
                  <c:v>7542</c:v>
                </c:pt>
                <c:pt idx="93">
                  <c:v>7622</c:v>
                </c:pt>
                <c:pt idx="94">
                  <c:v>7691</c:v>
                </c:pt>
                <c:pt idx="95">
                  <c:v>7734</c:v>
                </c:pt>
                <c:pt idx="96">
                  <c:v>7892</c:v>
                </c:pt>
                <c:pt idx="97">
                  <c:v>7972</c:v>
                </c:pt>
                <c:pt idx="98">
                  <c:v>8008</c:v>
                </c:pt>
                <c:pt idx="99">
                  <c:v>8504</c:v>
                </c:pt>
                <c:pt idx="100">
                  <c:v>8583</c:v>
                </c:pt>
                <c:pt idx="101">
                  <c:v>8826</c:v>
                </c:pt>
                <c:pt idx="102">
                  <c:v>8878</c:v>
                </c:pt>
                <c:pt idx="103">
                  <c:v>8914</c:v>
                </c:pt>
                <c:pt idx="104">
                  <c:v>9014</c:v>
                </c:pt>
                <c:pt idx="105">
                  <c:v>9149</c:v>
                </c:pt>
                <c:pt idx="106">
                  <c:v>9250</c:v>
                </c:pt>
                <c:pt idx="107">
                  <c:v>9374</c:v>
                </c:pt>
                <c:pt idx="108">
                  <c:v>9403</c:v>
                </c:pt>
                <c:pt idx="109">
                  <c:v>9528</c:v>
                </c:pt>
                <c:pt idx="110">
                  <c:v>9615</c:v>
                </c:pt>
                <c:pt idx="111">
                  <c:v>9674</c:v>
                </c:pt>
                <c:pt idx="112">
                  <c:v>9769</c:v>
                </c:pt>
                <c:pt idx="113">
                  <c:v>9857</c:v>
                </c:pt>
                <c:pt idx="114">
                  <c:v>9899</c:v>
                </c:pt>
                <c:pt idx="115">
                  <c:v>9974</c:v>
                </c:pt>
                <c:pt idx="116">
                  <c:v>10093</c:v>
                </c:pt>
                <c:pt idx="117">
                  <c:v>10140</c:v>
                </c:pt>
                <c:pt idx="118">
                  <c:v>10271</c:v>
                </c:pt>
                <c:pt idx="119">
                  <c:v>10318</c:v>
                </c:pt>
                <c:pt idx="120">
                  <c:v>10406</c:v>
                </c:pt>
                <c:pt idx="121">
                  <c:v>10512</c:v>
                </c:pt>
                <c:pt idx="122">
                  <c:v>10603</c:v>
                </c:pt>
                <c:pt idx="123">
                  <c:v>10707</c:v>
                </c:pt>
                <c:pt idx="124">
                  <c:v>10937</c:v>
                </c:pt>
                <c:pt idx="125">
                  <c:v>10988</c:v>
                </c:pt>
                <c:pt idx="126">
                  <c:v>11064</c:v>
                </c:pt>
                <c:pt idx="127">
                  <c:v>11129</c:v>
                </c:pt>
                <c:pt idx="128">
                  <c:v>11293</c:v>
                </c:pt>
                <c:pt idx="129">
                  <c:v>11414</c:v>
                </c:pt>
                <c:pt idx="130">
                  <c:v>11529</c:v>
                </c:pt>
                <c:pt idx="131">
                  <c:v>11594</c:v>
                </c:pt>
                <c:pt idx="132">
                  <c:v>11727</c:v>
                </c:pt>
                <c:pt idx="133">
                  <c:v>11785</c:v>
                </c:pt>
                <c:pt idx="134">
                  <c:v>11863</c:v>
                </c:pt>
                <c:pt idx="135">
                  <c:v>11937</c:v>
                </c:pt>
                <c:pt idx="136">
                  <c:v>11989</c:v>
                </c:pt>
                <c:pt idx="137">
                  <c:v>12059</c:v>
                </c:pt>
                <c:pt idx="138">
                  <c:v>12181</c:v>
                </c:pt>
                <c:pt idx="139">
                  <c:v>12256</c:v>
                </c:pt>
                <c:pt idx="140">
                  <c:v>12321</c:v>
                </c:pt>
                <c:pt idx="141">
                  <c:v>12416</c:v>
                </c:pt>
                <c:pt idx="142">
                  <c:v>12494</c:v>
                </c:pt>
                <c:pt idx="143">
                  <c:v>12544</c:v>
                </c:pt>
                <c:pt idx="144">
                  <c:v>12649</c:v>
                </c:pt>
                <c:pt idx="145">
                  <c:v>12710</c:v>
                </c:pt>
                <c:pt idx="146">
                  <c:v>12783</c:v>
                </c:pt>
                <c:pt idx="147">
                  <c:v>12886</c:v>
                </c:pt>
                <c:pt idx="148">
                  <c:v>13114</c:v>
                </c:pt>
                <c:pt idx="149">
                  <c:v>13165</c:v>
                </c:pt>
                <c:pt idx="150">
                  <c:v>13206</c:v>
                </c:pt>
                <c:pt idx="151">
                  <c:v>13320</c:v>
                </c:pt>
                <c:pt idx="152">
                  <c:v>13340</c:v>
                </c:pt>
                <c:pt idx="153">
                  <c:v>13380</c:v>
                </c:pt>
                <c:pt idx="154">
                  <c:v>13442</c:v>
                </c:pt>
                <c:pt idx="155">
                  <c:v>13577</c:v>
                </c:pt>
                <c:pt idx="156">
                  <c:v>13673</c:v>
                </c:pt>
                <c:pt idx="157">
                  <c:v>13759</c:v>
                </c:pt>
                <c:pt idx="158">
                  <c:v>14066</c:v>
                </c:pt>
                <c:pt idx="159">
                  <c:v>14232</c:v>
                </c:pt>
                <c:pt idx="160">
                  <c:v>14303</c:v>
                </c:pt>
                <c:pt idx="161">
                  <c:v>14394</c:v>
                </c:pt>
                <c:pt idx="162">
                  <c:v>14579</c:v>
                </c:pt>
                <c:pt idx="163">
                  <c:v>14720</c:v>
                </c:pt>
                <c:pt idx="164">
                  <c:v>14820</c:v>
                </c:pt>
                <c:pt idx="165">
                  <c:v>14954</c:v>
                </c:pt>
                <c:pt idx="166">
                  <c:v>15030</c:v>
                </c:pt>
                <c:pt idx="167">
                  <c:v>15091</c:v>
                </c:pt>
                <c:pt idx="168">
                  <c:v>15301</c:v>
                </c:pt>
                <c:pt idx="169">
                  <c:v>15539</c:v>
                </c:pt>
                <c:pt idx="170">
                  <c:v>15782</c:v>
                </c:pt>
                <c:pt idx="171">
                  <c:v>15989</c:v>
                </c:pt>
                <c:pt idx="172">
                  <c:v>16102</c:v>
                </c:pt>
                <c:pt idx="173">
                  <c:v>16204</c:v>
                </c:pt>
                <c:pt idx="174">
                  <c:v>16280</c:v>
                </c:pt>
                <c:pt idx="175">
                  <c:v>16353</c:v>
                </c:pt>
                <c:pt idx="176">
                  <c:v>16649</c:v>
                </c:pt>
              </c:numCache>
            </c:numRef>
          </c:val>
          <c:smooth val="0"/>
          <c:extLst>
            <c:ext xmlns:c16="http://schemas.microsoft.com/office/drawing/2014/chart" uri="{C3380CC4-5D6E-409C-BE32-E72D297353CC}">
              <c16:uniqueId val="{00000001-B5D1-1644-8D05-7B905EAF8F5F}"/>
            </c:ext>
          </c:extLst>
        </c:ser>
        <c:dLbls>
          <c:showLegendKey val="0"/>
          <c:showVal val="0"/>
          <c:showCatName val="0"/>
          <c:showSerName val="0"/>
          <c:showPercent val="0"/>
          <c:showBubbleSize val="0"/>
        </c:dLbls>
        <c:marker val="1"/>
        <c:smooth val="0"/>
        <c:axId val="100739759"/>
        <c:axId val="523558511"/>
      </c:lineChart>
      <c:dateAx>
        <c:axId val="123164335"/>
        <c:scaling>
          <c:orientation val="minMax"/>
        </c:scaling>
        <c:delete val="0"/>
        <c:axPos val="b"/>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r>
                  <a:rPr lang="en-US" sz="1200" b="1"/>
                  <a:t>Month-Year</a:t>
                </a:r>
              </a:p>
            </c:rich>
          </c:tx>
          <c:layout>
            <c:manualLayout>
              <c:xMode val="edge"/>
              <c:yMode val="edge"/>
              <c:x val="0.44694611800722794"/>
              <c:y val="0.95169952346712128"/>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title>
        <c:numFmt formatCode="[$-409]mmm\-yy;@" sourceLinked="1"/>
        <c:majorTickMark val="out"/>
        <c:minorTickMark val="none"/>
        <c:tickLblPos val="nextTo"/>
        <c:spPr>
          <a:noFill/>
          <a:ln w="9525" cap="flat" cmpd="sng" algn="ctr">
            <a:solidFill>
              <a:schemeClr val="tx1">
                <a:lumMod val="15000"/>
                <a:lumOff val="85000"/>
              </a:schemeClr>
            </a:solidFill>
            <a:round/>
          </a:ln>
          <a:effectLst/>
        </c:spPr>
        <c:txPr>
          <a:bodyPr rot="-3600000" spcFirstLastPara="1" vertOverflow="ellipsis"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08901375"/>
        <c:crosses val="autoZero"/>
        <c:auto val="1"/>
        <c:lblOffset val="100"/>
        <c:baseTimeUnit val="months"/>
        <c:majorUnit val="3"/>
        <c:majorTimeUnit val="months"/>
      </c:dateAx>
      <c:valAx>
        <c:axId val="108901375"/>
        <c:scaling>
          <c:orientation val="minMax"/>
          <c:max val="1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r>
                  <a:rPr lang="en-US" sz="1200" b="1"/>
                  <a:t>Number of DOIs</a:t>
                </a:r>
              </a:p>
            </c:rich>
          </c:tx>
          <c:overlay val="0"/>
          <c:spPr>
            <a:noFill/>
            <a:ln>
              <a:noFill/>
            </a:ln>
            <a:effectLst/>
          </c:spPr>
          <c:txPr>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23164335"/>
        <c:crosses val="autoZero"/>
        <c:crossBetween val="between"/>
      </c:valAx>
      <c:valAx>
        <c:axId val="523558511"/>
        <c:scaling>
          <c:orientation val="minMax"/>
        </c:scaling>
        <c:delete val="0"/>
        <c:axPos val="r"/>
        <c:title>
          <c:tx>
            <c:rich>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r>
                  <a:rPr lang="en-US" sz="1200" b="1">
                    <a:latin typeface="+mn-lt"/>
                  </a:rPr>
                  <a:t>Cumulative Number</a:t>
                </a:r>
                <a:r>
                  <a:rPr lang="en-US" sz="1200" b="1" baseline="0">
                    <a:latin typeface="+mn-lt"/>
                  </a:rPr>
                  <a:t> of DOIs</a:t>
                </a:r>
                <a:endParaRPr lang="en-US" sz="1200" b="1">
                  <a:latin typeface="+mn-lt"/>
                </a:endParaRPr>
              </a:p>
            </c:rich>
          </c:tx>
          <c:overlay val="0"/>
          <c:spPr>
            <a:noFill/>
            <a:ln>
              <a:noFill/>
            </a:ln>
            <a:effectLst/>
          </c:spPr>
          <c:txPr>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00739759"/>
        <c:crosses val="max"/>
        <c:crossBetween val="between"/>
        <c:majorUnit val="1300"/>
      </c:valAx>
      <c:dateAx>
        <c:axId val="100739759"/>
        <c:scaling>
          <c:orientation val="minMax"/>
        </c:scaling>
        <c:delete val="1"/>
        <c:axPos val="b"/>
        <c:numFmt formatCode="[$-409]mmm\-yy;@" sourceLinked="1"/>
        <c:majorTickMark val="out"/>
        <c:minorTickMark val="none"/>
        <c:tickLblPos val="nextTo"/>
        <c:crossAx val="523558511"/>
        <c:crosses val="autoZero"/>
        <c:auto val="1"/>
        <c:lblOffset val="100"/>
        <c:baseTimeUnit val="months"/>
      </c:dateAx>
      <c:spPr>
        <a:noFill/>
        <a:ln w="12700">
          <a:solidFill>
            <a:schemeClr val="tx1"/>
          </a:solidFill>
        </a:ln>
        <a:effectLst/>
      </c:spPr>
    </c:plotArea>
    <c:legend>
      <c:legendPos val="b"/>
      <c:layout>
        <c:manualLayout>
          <c:xMode val="edge"/>
          <c:yMode val="edge"/>
          <c:x val="0.23981557447473964"/>
          <c:y val="0.20891939601126158"/>
          <c:w val="0.18360504456617907"/>
          <c:h val="4.6277016183062299E-2"/>
        </c:manualLayout>
      </c:layout>
      <c:overlay val="0"/>
      <c:spPr>
        <a:noFill/>
        <a:ln w="12700">
          <a:solidFill>
            <a:schemeClr val="tx1"/>
          </a:solid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65644881567758"/>
          <c:y val="0.14768333152143939"/>
          <c:w val="0.86929602206588941"/>
          <c:h val="0.64362935638001106"/>
        </c:manualLayout>
      </c:layout>
      <c:barChart>
        <c:barDir val="col"/>
        <c:grouping val="stacked"/>
        <c:varyColors val="0"/>
        <c:ser>
          <c:idx val="0"/>
          <c:order val="0"/>
          <c:tx>
            <c:strRef>
              <c:f>doi_summary!$S$44</c:f>
              <c:strCache>
                <c:ptCount val="1"/>
                <c:pt idx="0">
                  <c:v>Registered: Created by ESDIS and also registered with the Datacite</c:v>
                </c:pt>
              </c:strCache>
            </c:strRef>
          </c:tx>
          <c:invertIfNegative val="0"/>
          <c:dLbls>
            <c:spPr>
              <a:noFill/>
              <a:ln>
                <a:noFill/>
              </a:ln>
              <a:effectLst/>
            </c:spPr>
            <c:txPr>
              <a:bodyPr wrap="square" lIns="38100" tIns="19050" rIns="38100" bIns="19050" anchor="ctr">
                <a:spAutoFit/>
              </a:bodyPr>
              <a:lstStyle/>
              <a:p>
                <a:pPr>
                  <a:defRPr>
                    <a:solidFill>
                      <a:srgbClr val="002060"/>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doi_summary!$R$45:$R$68</c:f>
              <c:strCache>
                <c:ptCount val="24"/>
                <c:pt idx="0">
                  <c:v>ASDC</c:v>
                </c:pt>
                <c:pt idx="1">
                  <c:v>ASF DAAC</c:v>
                </c:pt>
                <c:pt idx="2">
                  <c:v>CDDIS</c:v>
                </c:pt>
                <c:pt idx="3">
                  <c:v>CSDAP</c:v>
                </c:pt>
                <c:pt idx="4">
                  <c:v>ESCO</c:v>
                </c:pt>
                <c:pt idx="5">
                  <c:v>ESPO-AMES</c:v>
                </c:pt>
                <c:pt idx="6">
                  <c:v>GESDISC</c:v>
                </c:pt>
                <c:pt idx="7">
                  <c:v>GHRC DAAC</c:v>
                </c:pt>
                <c:pt idx="8">
                  <c:v>LAADS DAAC</c:v>
                </c:pt>
                <c:pt idx="9">
                  <c:v>LANCE AMSR2</c:v>
                </c:pt>
                <c:pt idx="10">
                  <c:v>LANCE FIRMS</c:v>
                </c:pt>
                <c:pt idx="11">
                  <c:v>LANCE MODAPS</c:v>
                </c:pt>
                <c:pt idx="12">
                  <c:v>LPDAAC</c:v>
                </c:pt>
                <c:pt idx="13">
                  <c:v>LPVS</c:v>
                </c:pt>
                <c:pt idx="14">
                  <c:v>NCCS</c:v>
                </c:pt>
                <c:pt idx="15">
                  <c:v>NSIDC DAAC</c:v>
                </c:pt>
                <c:pt idx="16">
                  <c:v>OB.DAAC</c:v>
                </c:pt>
                <c:pt idx="17">
                  <c:v>ORNL</c:v>
                </c:pt>
                <c:pt idx="18">
                  <c:v>Ozone PEATE</c:v>
                </c:pt>
                <c:pt idx="19">
                  <c:v>PO&gt;DAAC</c:v>
                </c:pt>
                <c:pt idx="20">
                  <c:v>PPS</c:v>
                </c:pt>
                <c:pt idx="21">
                  <c:v>Pub-Tool</c:v>
                </c:pt>
                <c:pt idx="22">
                  <c:v>SEDAC</c:v>
                </c:pt>
                <c:pt idx="23">
                  <c:v>VIIRS ATM SIPS</c:v>
                </c:pt>
              </c:strCache>
            </c:strRef>
          </c:cat>
          <c:val>
            <c:numRef>
              <c:f>doi_summary!$S$45:$S$68</c:f>
              <c:numCache>
                <c:formatCode>General</c:formatCode>
                <c:ptCount val="24"/>
                <c:pt idx="0">
                  <c:v>2491</c:v>
                </c:pt>
                <c:pt idx="1">
                  <c:v>65</c:v>
                </c:pt>
                <c:pt idx="2">
                  <c:v>180</c:v>
                </c:pt>
                <c:pt idx="3">
                  <c:v>46</c:v>
                </c:pt>
                <c:pt idx="4">
                  <c:v>31</c:v>
                </c:pt>
                <c:pt idx="5">
                  <c:v>12</c:v>
                </c:pt>
                <c:pt idx="6">
                  <c:v>2647</c:v>
                </c:pt>
                <c:pt idx="7">
                  <c:v>848</c:v>
                </c:pt>
                <c:pt idx="8">
                  <c:v>328</c:v>
                </c:pt>
                <c:pt idx="9">
                  <c:v>7</c:v>
                </c:pt>
                <c:pt idx="10">
                  <c:v>4</c:v>
                </c:pt>
                <c:pt idx="11">
                  <c:v>395</c:v>
                </c:pt>
                <c:pt idx="12">
                  <c:v>1175</c:v>
                </c:pt>
                <c:pt idx="13">
                  <c:v>6</c:v>
                </c:pt>
                <c:pt idx="14">
                  <c:v>1</c:v>
                </c:pt>
                <c:pt idx="15">
                  <c:v>1500</c:v>
                </c:pt>
                <c:pt idx="16">
                  <c:v>1479</c:v>
                </c:pt>
                <c:pt idx="17">
                  <c:v>1705</c:v>
                </c:pt>
                <c:pt idx="18">
                  <c:v>7</c:v>
                </c:pt>
                <c:pt idx="19">
                  <c:v>1693</c:v>
                </c:pt>
                <c:pt idx="20">
                  <c:v>187</c:v>
                </c:pt>
                <c:pt idx="21">
                  <c:v>12</c:v>
                </c:pt>
                <c:pt idx="22">
                  <c:v>343</c:v>
                </c:pt>
                <c:pt idx="23">
                  <c:v>15</c:v>
                </c:pt>
              </c:numCache>
            </c:numRef>
          </c:val>
          <c:extLst>
            <c:ext xmlns:c16="http://schemas.microsoft.com/office/drawing/2014/chart" uri="{C3380CC4-5D6E-409C-BE32-E72D297353CC}">
              <c16:uniqueId val="{00000000-3D48-5647-9B9E-AD43B97D1F05}"/>
            </c:ext>
          </c:extLst>
        </c:ser>
        <c:ser>
          <c:idx val="1"/>
          <c:order val="1"/>
          <c:tx>
            <c:strRef>
              <c:f>doi_summary!$T$44</c:f>
              <c:strCache>
                <c:ptCount val="1"/>
                <c:pt idx="0">
                  <c:v>Reserved:   Created by ESDIS but not registered with the Datacite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doi_summary!$R$45:$R$68</c:f>
              <c:strCache>
                <c:ptCount val="24"/>
                <c:pt idx="0">
                  <c:v>ASDC</c:v>
                </c:pt>
                <c:pt idx="1">
                  <c:v>ASF DAAC</c:v>
                </c:pt>
                <c:pt idx="2">
                  <c:v>CDDIS</c:v>
                </c:pt>
                <c:pt idx="3">
                  <c:v>CSDAP</c:v>
                </c:pt>
                <c:pt idx="4">
                  <c:v>ESCO</c:v>
                </c:pt>
                <c:pt idx="5">
                  <c:v>ESPO-AMES</c:v>
                </c:pt>
                <c:pt idx="6">
                  <c:v>GESDISC</c:v>
                </c:pt>
                <c:pt idx="7">
                  <c:v>GHRC DAAC</c:v>
                </c:pt>
                <c:pt idx="8">
                  <c:v>LAADS DAAC</c:v>
                </c:pt>
                <c:pt idx="9">
                  <c:v>LANCE AMSR2</c:v>
                </c:pt>
                <c:pt idx="10">
                  <c:v>LANCE FIRMS</c:v>
                </c:pt>
                <c:pt idx="11">
                  <c:v>LANCE MODAPS</c:v>
                </c:pt>
                <c:pt idx="12">
                  <c:v>LPDAAC</c:v>
                </c:pt>
                <c:pt idx="13">
                  <c:v>LPVS</c:v>
                </c:pt>
                <c:pt idx="14">
                  <c:v>NCCS</c:v>
                </c:pt>
                <c:pt idx="15">
                  <c:v>NSIDC DAAC</c:v>
                </c:pt>
                <c:pt idx="16">
                  <c:v>OB.DAAC</c:v>
                </c:pt>
                <c:pt idx="17">
                  <c:v>ORNL</c:v>
                </c:pt>
                <c:pt idx="18">
                  <c:v>Ozone PEATE</c:v>
                </c:pt>
                <c:pt idx="19">
                  <c:v>PO&gt;DAAC</c:v>
                </c:pt>
                <c:pt idx="20">
                  <c:v>PPS</c:v>
                </c:pt>
                <c:pt idx="21">
                  <c:v>Pub-Tool</c:v>
                </c:pt>
                <c:pt idx="22">
                  <c:v>SEDAC</c:v>
                </c:pt>
                <c:pt idx="23">
                  <c:v>VIIRS ATM SIPS</c:v>
                </c:pt>
              </c:strCache>
            </c:strRef>
          </c:cat>
          <c:val>
            <c:numRef>
              <c:f>doi_summary!$T$45:$T$68</c:f>
              <c:numCache>
                <c:formatCode>General</c:formatCode>
                <c:ptCount val="24"/>
                <c:pt idx="0">
                  <c:v>76</c:v>
                </c:pt>
                <c:pt idx="1">
                  <c:v>13</c:v>
                </c:pt>
                <c:pt idx="3">
                  <c:v>16</c:v>
                </c:pt>
                <c:pt idx="4">
                  <c:v>1</c:v>
                </c:pt>
                <c:pt idx="6">
                  <c:v>912</c:v>
                </c:pt>
                <c:pt idx="9">
                  <c:v>1</c:v>
                </c:pt>
                <c:pt idx="12">
                  <c:v>143</c:v>
                </c:pt>
                <c:pt idx="15">
                  <c:v>68</c:v>
                </c:pt>
                <c:pt idx="19">
                  <c:v>237</c:v>
                </c:pt>
                <c:pt idx="21">
                  <c:v>5</c:v>
                </c:pt>
              </c:numCache>
            </c:numRef>
          </c:val>
          <c:extLst>
            <c:ext xmlns:c16="http://schemas.microsoft.com/office/drawing/2014/chart" uri="{C3380CC4-5D6E-409C-BE32-E72D297353CC}">
              <c16:uniqueId val="{00000001-3D48-5647-9B9E-AD43B97D1F05}"/>
            </c:ext>
          </c:extLst>
        </c:ser>
        <c:dLbls>
          <c:showLegendKey val="0"/>
          <c:showVal val="0"/>
          <c:showCatName val="0"/>
          <c:showSerName val="0"/>
          <c:showPercent val="0"/>
          <c:showBubbleSize val="0"/>
        </c:dLbls>
        <c:gapWidth val="150"/>
        <c:overlap val="100"/>
        <c:axId val="475320088"/>
        <c:axId val="475320872"/>
      </c:barChart>
      <c:catAx>
        <c:axId val="475320088"/>
        <c:scaling>
          <c:orientation val="minMax"/>
        </c:scaling>
        <c:delete val="0"/>
        <c:axPos val="b"/>
        <c:title>
          <c:tx>
            <c:rich>
              <a:bodyPr/>
              <a:lstStyle/>
              <a:p>
                <a:pPr>
                  <a:defRPr sz="1400"/>
                </a:pPr>
                <a:r>
                  <a:rPr lang="en-US" sz="1400"/>
                  <a:t>Data Distributor</a:t>
                </a:r>
              </a:p>
            </c:rich>
          </c:tx>
          <c:layout>
            <c:manualLayout>
              <c:xMode val="edge"/>
              <c:yMode val="edge"/>
              <c:x val="0.45790730470464081"/>
              <c:y val="0.95008711213063268"/>
            </c:manualLayout>
          </c:layout>
          <c:overlay val="0"/>
        </c:title>
        <c:numFmt formatCode="General" sourceLinked="0"/>
        <c:majorTickMark val="out"/>
        <c:minorTickMark val="none"/>
        <c:tickLblPos val="nextTo"/>
        <c:txPr>
          <a:bodyPr/>
          <a:lstStyle/>
          <a:p>
            <a:pPr>
              <a:defRPr sz="1400" b="1"/>
            </a:pPr>
            <a:endParaRPr lang="en-US"/>
          </a:p>
        </c:txPr>
        <c:crossAx val="475320872"/>
        <c:crosses val="autoZero"/>
        <c:auto val="1"/>
        <c:lblAlgn val="ctr"/>
        <c:lblOffset val="100"/>
        <c:noMultiLvlLbl val="0"/>
      </c:catAx>
      <c:valAx>
        <c:axId val="475320872"/>
        <c:scaling>
          <c:orientation val="minMax"/>
        </c:scaling>
        <c:delete val="0"/>
        <c:axPos val="l"/>
        <c:majorGridlines/>
        <c:title>
          <c:tx>
            <c:rich>
              <a:bodyPr rot="-5400000" vert="horz"/>
              <a:lstStyle/>
              <a:p>
                <a:pPr>
                  <a:defRPr sz="1400"/>
                </a:pPr>
                <a:r>
                  <a:rPr lang="en-US" sz="1400"/>
                  <a:t>Number of DOIs</a:t>
                </a:r>
              </a:p>
            </c:rich>
          </c:tx>
          <c:layout>
            <c:manualLayout>
              <c:xMode val="edge"/>
              <c:yMode val="edge"/>
              <c:x val="9.4322270472539105E-3"/>
              <c:y val="0.3569212095482342"/>
            </c:manualLayout>
          </c:layout>
          <c:overlay val="0"/>
        </c:title>
        <c:numFmt formatCode="General" sourceLinked="1"/>
        <c:majorTickMark val="out"/>
        <c:minorTickMark val="none"/>
        <c:tickLblPos val="nextTo"/>
        <c:txPr>
          <a:bodyPr/>
          <a:lstStyle/>
          <a:p>
            <a:pPr>
              <a:defRPr sz="1400" b="1"/>
            </a:pPr>
            <a:endParaRPr lang="en-US"/>
          </a:p>
        </c:txPr>
        <c:crossAx val="475320088"/>
        <c:crosses val="autoZero"/>
        <c:crossBetween val="between"/>
      </c:valAx>
      <c:spPr>
        <a:ln w="15875">
          <a:solidFill>
            <a:sysClr val="windowText" lastClr="000000"/>
          </a:solidFill>
        </a:ln>
      </c:spPr>
    </c:plotArea>
    <c:legend>
      <c:legendPos val="r"/>
      <c:layout>
        <c:manualLayout>
          <c:xMode val="edge"/>
          <c:yMode val="edge"/>
          <c:x val="0.42773895247095095"/>
          <c:y val="0.16992674741231256"/>
          <c:w val="0.48928128183733344"/>
          <c:h val="5.4953282151807267E-2"/>
        </c:manualLayout>
      </c:layout>
      <c:overlay val="0"/>
      <c:spPr>
        <a:ln w="12700">
          <a:solidFill>
            <a:schemeClr val="tx1"/>
          </a:solidFill>
        </a:ln>
      </c:spPr>
      <c:txPr>
        <a:bodyPr/>
        <a:lstStyle/>
        <a:p>
          <a:pPr>
            <a:defRPr sz="1050" b="1">
              <a:latin typeface="Times New Roman" pitchFamily="18" charset="0"/>
              <a:cs typeface="Times New Roman" pitchFamily="18" charset="0"/>
            </a:defRPr>
          </a:pPr>
          <a:endParaRPr lang="en-US"/>
        </a:p>
      </c:txPr>
    </c:legend>
    <c:plotVisOnly val="1"/>
    <c:dispBlanksAs val="gap"/>
    <c:showDLblsOverMax val="0"/>
  </c:chart>
  <c:printSettings>
    <c:headerFooter/>
    <c:pageMargins b="0.75" l="0.7" r="0.7" t="0.75" header="0.3" footer="0.3"/>
    <c:pageSetup/>
  </c:printSettings>
  <c:userShapes r:id="rId1"/>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869697662354914E-2"/>
          <c:y val="0.10822251290456378"/>
          <c:w val="0.87272590558403995"/>
          <c:h val="0.74599520958618359"/>
        </c:manualLayout>
      </c:layout>
      <c:lineChart>
        <c:grouping val="standard"/>
        <c:varyColors val="0"/>
        <c:ser>
          <c:idx val="2"/>
          <c:order val="0"/>
          <c:tx>
            <c:strRef>
              <c:f>doi_summary!$S$2</c:f>
              <c:strCache>
                <c:ptCount val="1"/>
                <c:pt idx="0">
                  <c:v>Submitted</c:v>
                </c:pt>
              </c:strCache>
            </c:strRef>
          </c:tx>
          <c:spPr>
            <a:ln w="28575" cap="rnd">
              <a:solidFill>
                <a:schemeClr val="accent3"/>
              </a:solidFill>
              <a:round/>
            </a:ln>
            <a:effectLst/>
          </c:spPr>
          <c:marker>
            <c:symbol val="none"/>
          </c:marker>
          <c:cat>
            <c:numRef>
              <c:f>doi_summary!$R$3:$R$17</c:f>
              <c:numCache>
                <c:formatCode>General</c:formatCode>
                <c:ptCount val="15"/>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c:v>
                </c:pt>
              </c:numCache>
            </c:numRef>
          </c:cat>
          <c:val>
            <c:numRef>
              <c:f>doi_summary!$S$3:$S$17</c:f>
              <c:numCache>
                <c:formatCode>General</c:formatCode>
                <c:ptCount val="15"/>
                <c:pt idx="0">
                  <c:v>819</c:v>
                </c:pt>
                <c:pt idx="1">
                  <c:v>286</c:v>
                </c:pt>
                <c:pt idx="2">
                  <c:v>597</c:v>
                </c:pt>
                <c:pt idx="3">
                  <c:v>2099</c:v>
                </c:pt>
                <c:pt idx="4">
                  <c:v>967</c:v>
                </c:pt>
                <c:pt idx="5">
                  <c:v>610</c:v>
                </c:pt>
                <c:pt idx="6">
                  <c:v>1315</c:v>
                </c:pt>
                <c:pt idx="7">
                  <c:v>869</c:v>
                </c:pt>
                <c:pt idx="8">
                  <c:v>1464</c:v>
                </c:pt>
                <c:pt idx="9">
                  <c:v>1098</c:v>
                </c:pt>
                <c:pt idx="10">
                  <c:v>1197</c:v>
                </c:pt>
                <c:pt idx="11">
                  <c:v>1016</c:v>
                </c:pt>
                <c:pt idx="12">
                  <c:v>1012</c:v>
                </c:pt>
                <c:pt idx="13">
                  <c:v>1478</c:v>
                </c:pt>
                <c:pt idx="14">
                  <c:v>1822</c:v>
                </c:pt>
              </c:numCache>
            </c:numRef>
          </c:val>
          <c:smooth val="0"/>
          <c:extLst>
            <c:ext xmlns:c16="http://schemas.microsoft.com/office/drawing/2014/chart" uri="{C3380CC4-5D6E-409C-BE32-E72D297353CC}">
              <c16:uniqueId val="{00000000-8D65-2A4F-9876-58841799469B}"/>
            </c:ext>
          </c:extLst>
        </c:ser>
        <c:ser>
          <c:idx val="1"/>
          <c:order val="1"/>
          <c:tx>
            <c:strRef>
              <c:f>doi_summary!$T$2</c:f>
              <c:strCache>
                <c:ptCount val="1"/>
                <c:pt idx="0">
                  <c:v>Registered</c:v>
                </c:pt>
              </c:strCache>
            </c:strRef>
          </c:tx>
          <c:spPr>
            <a:ln w="28575" cap="rnd">
              <a:solidFill>
                <a:schemeClr val="accent2"/>
              </a:solidFill>
              <a:round/>
            </a:ln>
            <a:effectLst/>
          </c:spPr>
          <c:marker>
            <c:symbol val="none"/>
          </c:marker>
          <c:cat>
            <c:numRef>
              <c:f>doi_summary!$R$3:$R$17</c:f>
              <c:numCache>
                <c:formatCode>General</c:formatCode>
                <c:ptCount val="15"/>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c:v>
                </c:pt>
              </c:numCache>
            </c:numRef>
          </c:cat>
          <c:val>
            <c:numRef>
              <c:f>doi_summary!$T$3:$T$17</c:f>
              <c:numCache>
                <c:formatCode>General</c:formatCode>
                <c:ptCount val="15"/>
                <c:pt idx="0">
                  <c:v>819</c:v>
                </c:pt>
                <c:pt idx="1">
                  <c:v>286</c:v>
                </c:pt>
                <c:pt idx="2">
                  <c:v>596</c:v>
                </c:pt>
                <c:pt idx="3">
                  <c:v>2097</c:v>
                </c:pt>
                <c:pt idx="4">
                  <c:v>963</c:v>
                </c:pt>
                <c:pt idx="5">
                  <c:v>609</c:v>
                </c:pt>
                <c:pt idx="6">
                  <c:v>1307</c:v>
                </c:pt>
                <c:pt idx="7">
                  <c:v>843</c:v>
                </c:pt>
                <c:pt idx="8">
                  <c:v>1449</c:v>
                </c:pt>
                <c:pt idx="9">
                  <c:v>1047</c:v>
                </c:pt>
                <c:pt idx="10">
                  <c:v>1080</c:v>
                </c:pt>
                <c:pt idx="11">
                  <c:v>820</c:v>
                </c:pt>
                <c:pt idx="12">
                  <c:v>904</c:v>
                </c:pt>
                <c:pt idx="13">
                  <c:v>1214</c:v>
                </c:pt>
                <c:pt idx="14">
                  <c:v>1143</c:v>
                </c:pt>
              </c:numCache>
            </c:numRef>
          </c:val>
          <c:smooth val="0"/>
          <c:extLst>
            <c:ext xmlns:c16="http://schemas.microsoft.com/office/drawing/2014/chart" uri="{C3380CC4-5D6E-409C-BE32-E72D297353CC}">
              <c16:uniqueId val="{00000001-8D65-2A4F-9876-58841799469B}"/>
            </c:ext>
          </c:extLst>
        </c:ser>
        <c:dLbls>
          <c:showLegendKey val="0"/>
          <c:showVal val="0"/>
          <c:showCatName val="0"/>
          <c:showSerName val="0"/>
          <c:showPercent val="0"/>
          <c:showBubbleSize val="0"/>
        </c:dLbls>
        <c:smooth val="0"/>
        <c:axId val="2005931391"/>
        <c:axId val="1586581807"/>
      </c:lineChart>
      <c:catAx>
        <c:axId val="2005931391"/>
        <c:scaling>
          <c:orientation val="minMax"/>
        </c:scaling>
        <c:delete val="0"/>
        <c:axPos val="b"/>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r>
                  <a:rPr lang="en-US" sz="1200" b="1"/>
                  <a:t>Fiscal</a:t>
                </a:r>
                <a:r>
                  <a:rPr lang="en-US" sz="1200" b="1" baseline="0"/>
                  <a:t> Year</a:t>
                </a:r>
                <a:endParaRPr lang="en-US" sz="1200" b="1"/>
              </a:p>
            </c:rich>
          </c:tx>
          <c:layout>
            <c:manualLayout>
              <c:xMode val="edge"/>
              <c:yMode val="edge"/>
              <c:x val="0.47446244588592323"/>
              <c:y val="0.93125073923679202"/>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1586581807"/>
        <c:crosses val="autoZero"/>
        <c:auto val="1"/>
        <c:lblAlgn val="ctr"/>
        <c:lblOffset val="100"/>
        <c:noMultiLvlLbl val="0"/>
      </c:catAx>
      <c:valAx>
        <c:axId val="1586581807"/>
        <c:scaling>
          <c:orientation val="minMax"/>
          <c:max val="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r>
                  <a:rPr lang="en-US" sz="1200" b="1"/>
                  <a:t>Number of DOIs</a:t>
                </a:r>
              </a:p>
            </c:rich>
          </c:tx>
          <c:layout>
            <c:manualLayout>
              <c:xMode val="edge"/>
              <c:yMode val="edge"/>
              <c:x val="3.5472124777736992E-3"/>
              <c:y val="0.35928852822457868"/>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2005931391"/>
        <c:crosses val="autoZero"/>
        <c:crossBetween val="between"/>
      </c:valAx>
      <c:spPr>
        <a:noFill/>
        <a:ln w="12700">
          <a:solidFill>
            <a:schemeClr val="tx1"/>
          </a:solidFill>
        </a:ln>
        <a:effectLst/>
      </c:spPr>
    </c:plotArea>
    <c:legend>
      <c:legendPos val="b"/>
      <c:layout>
        <c:manualLayout>
          <c:xMode val="edge"/>
          <c:yMode val="edge"/>
          <c:x val="0.59215770965522518"/>
          <c:y val="5.6175622586791242E-2"/>
          <c:w val="0.23846890693774234"/>
          <c:h val="3.6607643556995438E-2"/>
        </c:manualLayout>
      </c:layout>
      <c:overlay val="0"/>
      <c:spPr>
        <a:noFill/>
        <a:ln w="12700">
          <a:solidFill>
            <a:schemeClr val="tx1"/>
          </a:solid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718381452546497E-2"/>
          <c:y val="0.1012216416014252"/>
          <c:w val="0.89817050653935859"/>
          <c:h val="0.76301941447026334"/>
        </c:manualLayout>
      </c:layout>
      <c:barChart>
        <c:barDir val="col"/>
        <c:grouping val="clustered"/>
        <c:varyColors val="0"/>
        <c:ser>
          <c:idx val="1"/>
          <c:order val="1"/>
          <c:tx>
            <c:strRef>
              <c:f>doi_summary!$S$21</c:f>
              <c:strCache>
                <c:ptCount val="1"/>
                <c:pt idx="0">
                  <c:v>Submitted</c:v>
                </c:pt>
              </c:strCache>
            </c:strRef>
          </c:tx>
          <c:spPr>
            <a:solidFill>
              <a:schemeClr val="accent2"/>
            </a:solidFill>
            <a:ln>
              <a:noFill/>
            </a:ln>
            <a:effectLst/>
          </c:spPr>
          <c:invertIfNegative val="0"/>
          <c:cat>
            <c:numRef>
              <c:f>doi_summary!$Q$22:$Q$33</c:f>
              <c:numCache>
                <c:formatCode>[$-409]mmm\-yy;@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doi_summary!$S$22:$S$33</c:f>
              <c:numCache>
                <c:formatCode>General</c:formatCode>
                <c:ptCount val="12"/>
                <c:pt idx="0">
                  <c:v>134</c:v>
                </c:pt>
                <c:pt idx="1">
                  <c:v>76</c:v>
                </c:pt>
                <c:pt idx="2">
                  <c:v>61</c:v>
                </c:pt>
                <c:pt idx="3">
                  <c:v>210</c:v>
                </c:pt>
                <c:pt idx="4">
                  <c:v>238</c:v>
                </c:pt>
                <c:pt idx="5">
                  <c:v>243</c:v>
                </c:pt>
                <c:pt idx="6">
                  <c:v>207</c:v>
                </c:pt>
                <c:pt idx="7">
                  <c:v>113</c:v>
                </c:pt>
                <c:pt idx="8">
                  <c:v>102</c:v>
                </c:pt>
                <c:pt idx="9">
                  <c:v>76</c:v>
                </c:pt>
                <c:pt idx="10">
                  <c:v>73</c:v>
                </c:pt>
                <c:pt idx="11">
                  <c:v>296</c:v>
                </c:pt>
              </c:numCache>
            </c:numRef>
          </c:val>
          <c:extLst>
            <c:ext xmlns:c16="http://schemas.microsoft.com/office/drawing/2014/chart" uri="{C3380CC4-5D6E-409C-BE32-E72D297353CC}">
              <c16:uniqueId val="{00000000-F6DF-5D4C-855F-CABD7B5DBC72}"/>
            </c:ext>
          </c:extLst>
        </c:ser>
        <c:dLbls>
          <c:showLegendKey val="0"/>
          <c:showVal val="0"/>
          <c:showCatName val="0"/>
          <c:showSerName val="0"/>
          <c:showPercent val="0"/>
          <c:showBubbleSize val="0"/>
        </c:dLbls>
        <c:gapWidth val="150"/>
        <c:axId val="1607873503"/>
        <c:axId val="1604393647"/>
      </c:barChart>
      <c:lineChart>
        <c:grouping val="standard"/>
        <c:varyColors val="0"/>
        <c:ser>
          <c:idx val="0"/>
          <c:order val="0"/>
          <c:tx>
            <c:strRef>
              <c:f>doi_summary!$R$21</c:f>
              <c:strCache>
                <c:ptCount val="1"/>
                <c:pt idx="0">
                  <c:v>Registered</c:v>
                </c:pt>
              </c:strCache>
            </c:strRef>
          </c:tx>
          <c:spPr>
            <a:ln w="28575" cap="rnd">
              <a:solidFill>
                <a:schemeClr val="accent1"/>
              </a:solidFill>
              <a:round/>
            </a:ln>
            <a:effectLst/>
          </c:spPr>
          <c:marker>
            <c:symbol val="none"/>
          </c:marker>
          <c:cat>
            <c:numRef>
              <c:f>doi_summary!$Q$22:$Q$33</c:f>
              <c:numCache>
                <c:formatCode>[$-409]mmm\-yy;@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doi_summary!$R$22:$R$33</c:f>
              <c:numCache>
                <c:formatCode>General</c:formatCode>
                <c:ptCount val="12"/>
                <c:pt idx="0">
                  <c:v>112</c:v>
                </c:pt>
                <c:pt idx="1">
                  <c:v>56</c:v>
                </c:pt>
                <c:pt idx="2">
                  <c:v>57</c:v>
                </c:pt>
                <c:pt idx="3">
                  <c:v>197</c:v>
                </c:pt>
                <c:pt idx="4">
                  <c:v>189</c:v>
                </c:pt>
                <c:pt idx="5">
                  <c:v>116</c:v>
                </c:pt>
                <c:pt idx="6">
                  <c:v>69</c:v>
                </c:pt>
                <c:pt idx="7">
                  <c:v>111</c:v>
                </c:pt>
                <c:pt idx="8">
                  <c:v>92</c:v>
                </c:pt>
                <c:pt idx="9">
                  <c:v>59</c:v>
                </c:pt>
                <c:pt idx="10">
                  <c:v>47</c:v>
                </c:pt>
                <c:pt idx="11">
                  <c:v>45</c:v>
                </c:pt>
              </c:numCache>
            </c:numRef>
          </c:val>
          <c:smooth val="0"/>
          <c:extLst>
            <c:ext xmlns:c16="http://schemas.microsoft.com/office/drawing/2014/chart" uri="{C3380CC4-5D6E-409C-BE32-E72D297353CC}">
              <c16:uniqueId val="{00000001-F6DF-5D4C-855F-CABD7B5DBC72}"/>
            </c:ext>
          </c:extLst>
        </c:ser>
        <c:dLbls>
          <c:showLegendKey val="0"/>
          <c:showVal val="0"/>
          <c:showCatName val="0"/>
          <c:showSerName val="0"/>
          <c:showPercent val="0"/>
          <c:showBubbleSize val="0"/>
        </c:dLbls>
        <c:marker val="1"/>
        <c:smooth val="0"/>
        <c:axId val="1607873503"/>
        <c:axId val="1604393647"/>
      </c:lineChart>
      <c:dateAx>
        <c:axId val="1607873503"/>
        <c:scaling>
          <c:orientation val="minMax"/>
        </c:scaling>
        <c:delete val="0"/>
        <c:axPos val="b"/>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r>
                  <a:rPr lang="en-US" sz="1200" b="1"/>
                  <a:t>Month</a:t>
                </a:r>
              </a:p>
            </c:rich>
          </c:tx>
          <c:layout>
            <c:manualLayout>
              <c:xMode val="edge"/>
              <c:yMode val="edge"/>
              <c:x val="0.50134735949599551"/>
              <c:y val="0.9314319817667146"/>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title>
        <c:numFmt formatCode="[$-409]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1604393647"/>
        <c:crosses val="autoZero"/>
        <c:auto val="1"/>
        <c:lblOffset val="100"/>
        <c:baseTimeUnit val="months"/>
      </c:dateAx>
      <c:valAx>
        <c:axId val="160439364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r>
                  <a:rPr lang="en-US" sz="1200" b="1"/>
                  <a:t>number of DOIs</a:t>
                </a:r>
              </a:p>
            </c:rich>
          </c:tx>
          <c:layout>
            <c:manualLayout>
              <c:xMode val="edge"/>
              <c:yMode val="edge"/>
              <c:x val="1.2881508710495196E-2"/>
              <c:y val="0.40846503039359117"/>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1607873503"/>
        <c:crosses val="autoZero"/>
        <c:crossBetween val="between"/>
      </c:valAx>
      <c:spPr>
        <a:noFill/>
        <a:ln w="12700">
          <a:solidFill>
            <a:schemeClr val="tx1"/>
          </a:solidFill>
        </a:ln>
        <a:effectLst/>
      </c:spPr>
    </c:plotArea>
    <c:legend>
      <c:legendPos val="b"/>
      <c:layout>
        <c:manualLayout>
          <c:xMode val="edge"/>
          <c:yMode val="edge"/>
          <c:x val="0.11576357367093822"/>
          <c:y val="0.13238302735627369"/>
          <c:w val="0.21990837540251831"/>
          <c:h val="3.4152660088800871E-2"/>
        </c:manualLayout>
      </c:layout>
      <c:overlay val="0"/>
      <c:spPr>
        <a:noFill/>
        <a:ln w="12700">
          <a:solidFill>
            <a:schemeClr val="tx1"/>
          </a:solid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Multi-year Total Archive Volume (PBs) Trend</a:t>
            </a:r>
          </a:p>
        </c:rich>
      </c:tx>
      <c:overlay val="0"/>
    </c:title>
    <c:autoTitleDeleted val="0"/>
    <c:plotArea>
      <c:layout>
        <c:manualLayout>
          <c:layoutTarget val="inner"/>
          <c:xMode val="edge"/>
          <c:yMode val="edge"/>
          <c:x val="9.34963288666915E-2"/>
          <c:y val="9.7310977257980519E-2"/>
          <c:w val="0.88043591318718739"/>
          <c:h val="0.7538165274502453"/>
        </c:manualLayout>
      </c:layout>
      <c:barChart>
        <c:barDir val="col"/>
        <c:grouping val="clustered"/>
        <c:varyColors val="0"/>
        <c:ser>
          <c:idx val="0"/>
          <c:order val="1"/>
          <c:tx>
            <c:strRef>
              <c:f>'Total Archive Trend'!$B$5</c:f>
              <c:strCache>
                <c:ptCount val="1"/>
                <c:pt idx="0">
                  <c:v>Total Volume (PBs)</c:v>
                </c:pt>
              </c:strCache>
            </c:strRef>
          </c:tx>
          <c:spPr>
            <a:solidFill>
              <a:schemeClr val="accent1"/>
            </a:solidFill>
          </c:spPr>
          <c:invertIfNegative val="0"/>
          <c:cat>
            <c:numRef>
              <c:f>'Total Archive Trend'!$A$6:$A$32</c:f>
              <c:numCache>
                <c:formatCode>General</c:formatCode>
                <c:ptCount val="2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numCache>
            </c:numRef>
          </c:cat>
          <c:val>
            <c:numRef>
              <c:f>'Total Archive Trend'!$B$6:$B$32</c:f>
              <c:numCache>
                <c:formatCode>#,##0.00</c:formatCode>
                <c:ptCount val="27"/>
                <c:pt idx="0">
                  <c:v>0.51354472568511966</c:v>
                </c:pt>
                <c:pt idx="1">
                  <c:v>0.99195496114434811</c:v>
                </c:pt>
                <c:pt idx="2">
                  <c:v>1.922691838783438</c:v>
                </c:pt>
                <c:pt idx="3">
                  <c:v>3.5503806954214361</c:v>
                </c:pt>
                <c:pt idx="4">
                  <c:v>3.935546875</c:v>
                </c:pt>
                <c:pt idx="5">
                  <c:v>4.063515625</c:v>
                </c:pt>
                <c:pt idx="6">
                  <c:v>4.6174499885111002</c:v>
                </c:pt>
                <c:pt idx="7">
                  <c:v>4.9068538051850199</c:v>
                </c:pt>
                <c:pt idx="8">
                  <c:v>4.2940056858062743</c:v>
                </c:pt>
                <c:pt idx="9">
                  <c:v>4.2035996093749999</c:v>
                </c:pt>
                <c:pt idx="10">
                  <c:v>4.5042429416315555</c:v>
                </c:pt>
                <c:pt idx="11">
                  <c:v>5.7626225452423085</c:v>
                </c:pt>
                <c:pt idx="12">
                  <c:v>7.3970605468750001</c:v>
                </c:pt>
                <c:pt idx="13">
                  <c:v>9.7649243259429941</c:v>
                </c:pt>
                <c:pt idx="14">
                  <c:v>9.1162402343750006</c:v>
                </c:pt>
                <c:pt idx="15">
                  <c:v>14.632691383361818</c:v>
                </c:pt>
                <c:pt idx="16">
                  <c:v>17.503115234374999</c:v>
                </c:pt>
                <c:pt idx="17">
                  <c:v>23.806344676585869</c:v>
                </c:pt>
                <c:pt idx="18">
                  <c:v>27.365493290096673</c:v>
                </c:pt>
                <c:pt idx="19">
                  <c:v>33.595650262832635</c:v>
                </c:pt>
                <c:pt idx="20">
                  <c:v>41.860490875244139</c:v>
                </c:pt>
                <c:pt idx="21">
                  <c:v>59.237639341354374</c:v>
                </c:pt>
                <c:pt idx="22">
                  <c:v>71.539023482580561</c:v>
                </c:pt>
                <c:pt idx="23">
                  <c:v>102.49167855602505</c:v>
                </c:pt>
                <c:pt idx="24">
                  <c:v>128.59189453125001</c:v>
                </c:pt>
                <c:pt idx="25">
                  <c:v>178.72811301231386</c:v>
                </c:pt>
                <c:pt idx="26">
                  <c:v>225.73219782829287</c:v>
                </c:pt>
              </c:numCache>
            </c:numRef>
          </c:val>
          <c:extLst>
            <c:ext xmlns:c16="http://schemas.microsoft.com/office/drawing/2014/chart" uri="{C3380CC4-5D6E-409C-BE32-E72D297353CC}">
              <c16:uniqueId val="{00000000-696C-8D43-81DE-E05A2AD64361}"/>
            </c:ext>
          </c:extLst>
        </c:ser>
        <c:dLbls>
          <c:showLegendKey val="0"/>
          <c:showVal val="0"/>
          <c:showCatName val="0"/>
          <c:showSerName val="0"/>
          <c:showPercent val="0"/>
          <c:showBubbleSize val="0"/>
        </c:dLbls>
        <c:gapWidth val="150"/>
        <c:axId val="-442272128"/>
        <c:axId val="-442274848"/>
        <c:extLst>
          <c:ext xmlns:c15="http://schemas.microsoft.com/office/drawing/2012/chart" uri="{02D57815-91ED-43cb-92C2-25804820EDAC}">
            <c15:filteredBarSeries>
              <c15:ser>
                <c:idx val="1"/>
                <c:order val="0"/>
                <c:tx>
                  <c:strRef>
                    <c:extLst>
                      <c:ext uri="{02D57815-91ED-43cb-92C2-25804820EDAC}">
                        <c15:formulaRef>
                          <c15:sqref>'Total Archive Trend'!$A$5</c15:sqref>
                        </c15:formulaRef>
                      </c:ext>
                    </c:extLst>
                    <c:strCache>
                      <c:ptCount val="1"/>
                      <c:pt idx="0">
                        <c:v>Volume By FY</c:v>
                      </c:pt>
                    </c:strCache>
                  </c:strRef>
                </c:tx>
                <c:invertIfNegative val="0"/>
                <c:cat>
                  <c:numRef>
                    <c:extLst>
                      <c:ext uri="{02D57815-91ED-43cb-92C2-25804820EDAC}">
                        <c15:formulaRef>
                          <c15:sqref>'Total Archive Trend'!$A$6:$A$32</c15:sqref>
                        </c15:formulaRef>
                      </c:ext>
                    </c:extLst>
                    <c:numCache>
                      <c:formatCode>General</c:formatCode>
                      <c:ptCount val="2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numCache>
                  </c:numRef>
                </c:cat>
                <c:val>
                  <c:numRef>
                    <c:extLst>
                      <c:ext uri="{02D57815-91ED-43cb-92C2-25804820EDAC}">
                        <c15:formulaRef>
                          <c15:sqref>'Total Archive Trend'!$A$6:$A$32</c15:sqref>
                        </c15:formulaRef>
                      </c:ext>
                    </c:extLst>
                    <c:numCache>
                      <c:formatCode>General</c:formatCode>
                      <c:ptCount val="2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numCache>
                  </c:numRef>
                </c:val>
                <c:extLst>
                  <c:ext xmlns:c16="http://schemas.microsoft.com/office/drawing/2014/chart" uri="{C3380CC4-5D6E-409C-BE32-E72D297353CC}">
                    <c16:uniqueId val="{00000001-696C-8D43-81DE-E05A2AD64361}"/>
                  </c:ext>
                </c:extLst>
              </c15:ser>
            </c15:filteredBarSeries>
          </c:ext>
        </c:extLst>
      </c:barChart>
      <c:catAx>
        <c:axId val="-442272128"/>
        <c:scaling>
          <c:orientation val="minMax"/>
        </c:scaling>
        <c:delete val="0"/>
        <c:axPos val="b"/>
        <c:title>
          <c:tx>
            <c:rich>
              <a:bodyPr/>
              <a:lstStyle/>
              <a:p>
                <a:pPr>
                  <a:defRPr/>
                </a:pPr>
                <a:r>
                  <a:rPr lang="en-US"/>
                  <a:t>Fiscal Year</a:t>
                </a:r>
              </a:p>
            </c:rich>
          </c:tx>
          <c:overlay val="0"/>
        </c:title>
        <c:numFmt formatCode="General" sourceLinked="0"/>
        <c:majorTickMark val="out"/>
        <c:minorTickMark val="none"/>
        <c:tickLblPos val="nextTo"/>
        <c:txPr>
          <a:bodyPr rot="-5400000" vert="horz"/>
          <a:lstStyle/>
          <a:p>
            <a:pPr>
              <a:defRPr sz="1050" b="1" baseline="0"/>
            </a:pPr>
            <a:endParaRPr lang="en-US"/>
          </a:p>
        </c:txPr>
        <c:crossAx val="-442274848"/>
        <c:crosses val="autoZero"/>
        <c:auto val="1"/>
        <c:lblAlgn val="ctr"/>
        <c:lblOffset val="100"/>
        <c:noMultiLvlLbl val="0"/>
      </c:catAx>
      <c:valAx>
        <c:axId val="-442274848"/>
        <c:scaling>
          <c:orientation val="minMax"/>
        </c:scaling>
        <c:delete val="0"/>
        <c:axPos val="l"/>
        <c:majorGridlines/>
        <c:title>
          <c:tx>
            <c:rich>
              <a:bodyPr/>
              <a:lstStyle/>
              <a:p>
                <a:pPr>
                  <a:defRPr sz="1200"/>
                </a:pPr>
                <a:r>
                  <a:rPr lang="en-US" sz="1200"/>
                  <a:t>Volume (Petabytes)</a:t>
                </a:r>
              </a:p>
            </c:rich>
          </c:tx>
          <c:layout>
            <c:manualLayout>
              <c:xMode val="edge"/>
              <c:yMode val="edge"/>
              <c:x val="1.6425939771307223E-2"/>
              <c:y val="0.36909657066424739"/>
            </c:manualLayout>
          </c:layout>
          <c:overlay val="0"/>
        </c:title>
        <c:numFmt formatCode="#,##0" sourceLinked="0"/>
        <c:majorTickMark val="out"/>
        <c:minorTickMark val="none"/>
        <c:tickLblPos val="nextTo"/>
        <c:crossAx val="-442272128"/>
        <c:crosses val="autoZero"/>
        <c:crossBetween val="between"/>
      </c:valAx>
      <c:spPr>
        <a:ln>
          <a:solidFill>
            <a:schemeClr val="accent1"/>
          </a:solidFill>
          <a:prstDash val="solid"/>
        </a:ln>
      </c:spPr>
    </c:plotArea>
    <c:plotVisOnly val="1"/>
    <c:dispBlanksAs val="gap"/>
    <c:showDLblsOverMax val="0"/>
  </c:chart>
  <c:printSettings>
    <c:headerFooter/>
    <c:pageMargins b="0.750000000000004" l="0.70000000000000062" r="0.70000000000000062" t="0.750000000000004" header="0.30000000000000032" footer="0.30000000000000032"/>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800" b="1" i="0" baseline="0">
                <a:effectLst/>
              </a:rPr>
              <a:t>Multi-year Total Archive Volume (PBs) Trend</a:t>
            </a:r>
            <a:endParaRPr lang="en-US">
              <a:effectLst/>
            </a:endParaRPr>
          </a:p>
        </c:rich>
      </c:tx>
      <c:overlay val="0"/>
    </c:title>
    <c:autoTitleDeleted val="0"/>
    <c:plotArea>
      <c:layout>
        <c:manualLayout>
          <c:layoutTarget val="inner"/>
          <c:xMode val="edge"/>
          <c:yMode val="edge"/>
          <c:x val="6.6680388749186872E-2"/>
          <c:y val="9.6585431391459989E-2"/>
          <c:w val="0.91134744273118307"/>
          <c:h val="0.80130131959602469"/>
        </c:manualLayout>
      </c:layout>
      <c:bubbleChart>
        <c:varyColors val="0"/>
        <c:ser>
          <c:idx val="0"/>
          <c:order val="0"/>
          <c:tx>
            <c:strRef>
              <c:f>'Total Archive Trend'!$B$5</c:f>
              <c:strCache>
                <c:ptCount val="1"/>
                <c:pt idx="0">
                  <c:v>Total Volume (PBs)</c:v>
                </c:pt>
              </c:strCache>
            </c:strRef>
          </c:tx>
          <c:spPr>
            <a:solidFill>
              <a:srgbClr val="DEA900"/>
            </a:solidFill>
            <a:ln w="25400">
              <a:noFill/>
            </a:ln>
            <a:effectLst/>
          </c:spPr>
          <c:invertIfNegative val="0"/>
          <c:dLbls>
            <c:dLbl>
              <c:idx val="0"/>
              <c:layout>
                <c:manualLayout>
                  <c:x val="-3.5316701535148425E-2"/>
                  <c:y val="-3.656307129798921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32A-AA46-9E6B-7B676E524AD3}"/>
                </c:ext>
              </c:extLst>
            </c:dLbl>
            <c:dLbl>
              <c:idx val="10"/>
              <c:layout>
                <c:manualLayout>
                  <c:x val="-3.356100955216855E-2"/>
                  <c:y val="1.313819536839314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32A-AA46-9E6B-7B676E524AD3}"/>
                </c:ext>
              </c:extLst>
            </c:dLbl>
            <c:dLbl>
              <c:idx val="17"/>
              <c:layout>
                <c:manualLayout>
                  <c:x val="-6.4570817536696801E-2"/>
                  <c:y val="-7.5329188782250088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32A-AA46-9E6B-7B676E524AD3}"/>
                </c:ext>
              </c:extLst>
            </c:dLbl>
            <c:dLbl>
              <c:idx val="20"/>
              <c:layout>
                <c:manualLayout>
                  <c:x val="-5.4169237617227674E-2"/>
                  <c:y val="1.683704149128081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32A-AA46-9E6B-7B676E524AD3}"/>
                </c:ext>
              </c:extLst>
            </c:dLbl>
            <c:dLbl>
              <c:idx val="23"/>
              <c:layout>
                <c:manualLayout>
                  <c:x val="-3.1474983755685512E-2"/>
                  <c:y val="-2.4052916416115893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32A-AA46-9E6B-7B676E524AD3}"/>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a:noFill/>
                    </a:ln>
                  </c:spPr>
                </c15:leaderLines>
              </c:ext>
            </c:extLst>
          </c:dLbls>
          <c:xVal>
            <c:numRef>
              <c:f>'Total Archive Trend'!$A$6:$A$32</c:f>
              <c:numCache>
                <c:formatCode>General</c:formatCode>
                <c:ptCount val="2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numCache>
            </c:numRef>
          </c:xVal>
          <c:yVal>
            <c:numRef>
              <c:f>'Total Archive Trend'!$B$6:$B$32</c:f>
              <c:numCache>
                <c:formatCode>#,##0.00</c:formatCode>
                <c:ptCount val="27"/>
                <c:pt idx="0">
                  <c:v>0.51354472568511966</c:v>
                </c:pt>
                <c:pt idx="1">
                  <c:v>0.99195496114434811</c:v>
                </c:pt>
                <c:pt idx="2">
                  <c:v>1.922691838783438</c:v>
                </c:pt>
                <c:pt idx="3">
                  <c:v>3.5503806954214361</c:v>
                </c:pt>
                <c:pt idx="4">
                  <c:v>3.935546875</c:v>
                </c:pt>
                <c:pt idx="5">
                  <c:v>4.063515625</c:v>
                </c:pt>
                <c:pt idx="6">
                  <c:v>4.6174499885111002</c:v>
                </c:pt>
                <c:pt idx="7">
                  <c:v>4.9068538051850199</c:v>
                </c:pt>
                <c:pt idx="8">
                  <c:v>4.2940056858062743</c:v>
                </c:pt>
                <c:pt idx="9">
                  <c:v>4.2035996093749999</c:v>
                </c:pt>
                <c:pt idx="10">
                  <c:v>4.5042429416315555</c:v>
                </c:pt>
                <c:pt idx="11">
                  <c:v>5.7626225452423085</c:v>
                </c:pt>
                <c:pt idx="12">
                  <c:v>7.3970605468750001</c:v>
                </c:pt>
                <c:pt idx="13">
                  <c:v>9.7649243259429941</c:v>
                </c:pt>
                <c:pt idx="14">
                  <c:v>9.1162402343750006</c:v>
                </c:pt>
                <c:pt idx="15">
                  <c:v>14.632691383361818</c:v>
                </c:pt>
                <c:pt idx="16">
                  <c:v>17.503115234374999</c:v>
                </c:pt>
                <c:pt idx="17">
                  <c:v>23.806344676585869</c:v>
                </c:pt>
                <c:pt idx="18">
                  <c:v>27.365493290096673</c:v>
                </c:pt>
                <c:pt idx="19">
                  <c:v>33.595650262832635</c:v>
                </c:pt>
                <c:pt idx="20">
                  <c:v>41.860490875244139</c:v>
                </c:pt>
                <c:pt idx="21">
                  <c:v>59.237639341354374</c:v>
                </c:pt>
                <c:pt idx="22">
                  <c:v>71.539023482580561</c:v>
                </c:pt>
                <c:pt idx="23">
                  <c:v>102.49167855602505</c:v>
                </c:pt>
                <c:pt idx="24">
                  <c:v>128.59189453125001</c:v>
                </c:pt>
                <c:pt idx="25">
                  <c:v>178.72811301231386</c:v>
                </c:pt>
                <c:pt idx="26">
                  <c:v>225.73219782829287</c:v>
                </c:pt>
              </c:numCache>
            </c:numRef>
          </c:yVal>
          <c:bubbleSize>
            <c:numRef>
              <c:f>'Total Archive Trend'!$C$6:$C$32</c:f>
              <c:numCache>
                <c:formatCode>#,##0.00</c:formatCode>
                <c:ptCount val="27"/>
                <c:pt idx="0">
                  <c:v>0.51354472568511966</c:v>
                </c:pt>
                <c:pt idx="1">
                  <c:v>0.99195496114434811</c:v>
                </c:pt>
                <c:pt idx="2">
                  <c:v>1.922691838783438</c:v>
                </c:pt>
                <c:pt idx="3">
                  <c:v>3.5503806954214361</c:v>
                </c:pt>
                <c:pt idx="4">
                  <c:v>3.935546875</c:v>
                </c:pt>
                <c:pt idx="5">
                  <c:v>4.063515625</c:v>
                </c:pt>
                <c:pt idx="6">
                  <c:v>4.6174499885111002</c:v>
                </c:pt>
                <c:pt idx="7">
                  <c:v>4.9068538051850199</c:v>
                </c:pt>
                <c:pt idx="8">
                  <c:v>4.2940056858062743</c:v>
                </c:pt>
                <c:pt idx="9">
                  <c:v>4.2035996093749999</c:v>
                </c:pt>
                <c:pt idx="10">
                  <c:v>4.5042429416315555</c:v>
                </c:pt>
                <c:pt idx="11">
                  <c:v>5.7626225452423085</c:v>
                </c:pt>
                <c:pt idx="12">
                  <c:v>7.3970605468750001</c:v>
                </c:pt>
                <c:pt idx="13">
                  <c:v>9.7649243259429941</c:v>
                </c:pt>
                <c:pt idx="14">
                  <c:v>9.1162402343750006</c:v>
                </c:pt>
                <c:pt idx="15">
                  <c:v>14.632695312499999</c:v>
                </c:pt>
                <c:pt idx="16">
                  <c:v>17.503115234374999</c:v>
                </c:pt>
                <c:pt idx="17">
                  <c:v>23.806344676585869</c:v>
                </c:pt>
                <c:pt idx="18">
                  <c:v>27.365493290096673</c:v>
                </c:pt>
                <c:pt idx="19">
                  <c:v>33.595650262832635</c:v>
                </c:pt>
                <c:pt idx="20">
                  <c:v>41.860490875244139</c:v>
                </c:pt>
                <c:pt idx="21">
                  <c:v>59.237639341354374</c:v>
                </c:pt>
                <c:pt idx="22">
                  <c:v>71.539023482580561</c:v>
                </c:pt>
                <c:pt idx="23">
                  <c:v>102.49167855602505</c:v>
                </c:pt>
                <c:pt idx="24">
                  <c:v>128.59189453125001</c:v>
                </c:pt>
                <c:pt idx="25">
                  <c:v>178.72811301231386</c:v>
                </c:pt>
                <c:pt idx="26">
                  <c:v>225.73219782829287</c:v>
                </c:pt>
              </c:numCache>
            </c:numRef>
          </c:bubbleSize>
          <c:bubble3D val="1"/>
          <c:extLst>
            <c:ext xmlns:c16="http://schemas.microsoft.com/office/drawing/2014/chart" uri="{C3380CC4-5D6E-409C-BE32-E72D297353CC}">
              <c16:uniqueId val="{00000005-C32A-AA46-9E6B-7B676E524AD3}"/>
            </c:ext>
          </c:extLst>
        </c:ser>
        <c:dLbls>
          <c:showLegendKey val="0"/>
          <c:showVal val="0"/>
          <c:showCatName val="0"/>
          <c:showSerName val="0"/>
          <c:showPercent val="0"/>
          <c:showBubbleSize val="0"/>
        </c:dLbls>
        <c:bubbleScale val="100"/>
        <c:showNegBubbles val="0"/>
        <c:axId val="-442271584"/>
        <c:axId val="-442273216"/>
      </c:bubbleChart>
      <c:valAx>
        <c:axId val="-442271584"/>
        <c:scaling>
          <c:orientation val="minMax"/>
          <c:max val="2026"/>
          <c:min val="1999"/>
        </c:scaling>
        <c:delete val="0"/>
        <c:axPos val="b"/>
        <c:majorGridlines>
          <c:spPr>
            <a:ln w="9525" cap="flat" cmpd="sng" algn="ctr">
              <a:solidFill>
                <a:schemeClr val="accent5">
                  <a:alpha val="45000"/>
                </a:schemeClr>
              </a:solidFill>
              <a:round/>
            </a:ln>
            <a:effectLst/>
          </c:spPr>
        </c:majorGridlines>
        <c:title>
          <c:tx>
            <c:rich>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r>
                  <a:rPr lang="en-US" sz="1200">
                    <a:solidFill>
                      <a:schemeClr val="tx1"/>
                    </a:solidFill>
                  </a:rPr>
                  <a:t>Fiscal Year</a:t>
                </a:r>
              </a:p>
            </c:rich>
          </c:tx>
          <c:layout>
            <c:manualLayout>
              <c:xMode val="edge"/>
              <c:yMode val="edge"/>
              <c:x val="0.5043029621297338"/>
              <c:y val="0.94549703979892075"/>
            </c:manualLayout>
          </c:layout>
          <c:overlay val="0"/>
          <c:spPr>
            <a:noFill/>
            <a:ln>
              <a:noFill/>
            </a:ln>
            <a:effectLst/>
          </c:spPr>
        </c:title>
        <c:numFmt formatCode="General" sourceLinked="1"/>
        <c:majorTickMark val="out"/>
        <c:minorTickMark val="none"/>
        <c:tickLblPos val="low"/>
        <c:spPr>
          <a:noFill/>
          <a:ln>
            <a:solidFill>
              <a:schemeClr val="dk1">
                <a:lumMod val="25000"/>
                <a:lumOff val="75000"/>
              </a:schemeClr>
            </a:solidFill>
          </a:ln>
          <a:effectLst/>
        </c:spPr>
        <c:txPr>
          <a:bodyPr rot="0" vert="horz"/>
          <a:lstStyle/>
          <a:p>
            <a:pPr>
              <a:defRPr sz="1200" b="0" i="0" u="none" strike="noStrike" baseline="0">
                <a:solidFill>
                  <a:srgbClr val="000000"/>
                </a:solidFill>
                <a:latin typeface="Calibri"/>
                <a:ea typeface="Calibri"/>
                <a:cs typeface="Calibri"/>
              </a:defRPr>
            </a:pPr>
            <a:endParaRPr lang="en-US"/>
          </a:p>
        </c:txPr>
        <c:crossAx val="-442273216"/>
        <c:crosses val="autoZero"/>
        <c:crossBetween val="midCat"/>
        <c:majorUnit val="1"/>
      </c:valAx>
      <c:valAx>
        <c:axId val="-442273216"/>
        <c:scaling>
          <c:orientation val="minMax"/>
          <c:min val="0"/>
        </c:scaling>
        <c:delete val="0"/>
        <c:axPos val="l"/>
        <c:majorGridlines>
          <c:spPr>
            <a:ln w="9525" cap="flat" cmpd="sng" algn="ctr">
              <a:solidFill>
                <a:schemeClr val="accent5">
                  <a:alpha val="45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Archived Data Volume (Petabytes)</a:t>
                </a:r>
              </a:p>
            </c:rich>
          </c:tx>
          <c:overlay val="0"/>
          <c:spPr>
            <a:noFill/>
            <a:ln>
              <a:noFill/>
            </a:ln>
            <a:effectLst/>
          </c:spPr>
        </c:title>
        <c:numFmt formatCode="0" sourceLinked="0"/>
        <c:majorTickMark val="none"/>
        <c:minorTickMark val="none"/>
        <c:tickLblPos val="nextTo"/>
        <c:spPr>
          <a:noFill/>
          <a:ln>
            <a:solidFill>
              <a:schemeClr val="dk1">
                <a:lumMod val="25000"/>
                <a:lumOff val="75000"/>
              </a:schemeClr>
            </a:solidFill>
          </a:ln>
          <a:effectLst/>
        </c:spPr>
        <c:txPr>
          <a:bodyPr rot="-60000000" spcFirstLastPara="1" vertOverflow="ellipsis" vert="horz" wrap="square" anchor="ctr" anchorCtr="1"/>
          <a:lstStyle/>
          <a:p>
            <a:pPr>
              <a:defRPr sz="1200" b="0" i="0" u="none" strike="noStrike" kern="1200" baseline="0">
                <a:solidFill>
                  <a:schemeClr val="dk1">
                    <a:lumMod val="65000"/>
                    <a:lumOff val="35000"/>
                  </a:schemeClr>
                </a:solidFill>
                <a:latin typeface="+mn-lt"/>
                <a:ea typeface="+mn-ea"/>
                <a:cs typeface="+mn-cs"/>
              </a:defRPr>
            </a:pPr>
            <a:endParaRPr lang="en-US"/>
          </a:p>
        </c:txPr>
        <c:crossAx val="-442271584"/>
        <c:crossesAt val="-1"/>
        <c:crossBetween val="midCat"/>
      </c:valAx>
      <c:spPr>
        <a:noFill/>
        <a:ln>
          <a:solidFill>
            <a:schemeClr val="accent5">
              <a:alpha val="74000"/>
            </a:schemeClr>
          </a:solidFill>
        </a:ln>
        <a:effectLst/>
      </c:spPr>
    </c:plotArea>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1"/>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pPr>
            <a:r>
              <a:rPr lang="en-US" sz="1600" baseline="0"/>
              <a:t>Multi-year Product Distribution Trend </a:t>
            </a:r>
          </a:p>
        </c:rich>
      </c:tx>
      <c:overlay val="0"/>
    </c:title>
    <c:autoTitleDeleted val="0"/>
    <c:plotArea>
      <c:layout/>
      <c:barChart>
        <c:barDir val="col"/>
        <c:grouping val="stacked"/>
        <c:varyColors val="0"/>
        <c:ser>
          <c:idx val="0"/>
          <c:order val="0"/>
          <c:tx>
            <c:strRef>
              <c:f>'Product Distribution Trend'!$B$27</c:f>
              <c:strCache>
                <c:ptCount val="1"/>
                <c:pt idx="0">
                  <c:v>Products </c:v>
                </c:pt>
              </c:strCache>
            </c:strRef>
          </c:tx>
          <c:invertIfNegative val="0"/>
          <c:cat>
            <c:strRef>
              <c:f>'Product Distribution Trend'!$A$28:$A$54</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 Distribution Trend'!$B$28:$B$54</c:f>
              <c:numCache>
                <c:formatCode>#,##0.00</c:formatCode>
                <c:ptCount val="27"/>
                <c:pt idx="0">
                  <c:v>5.5238179999999995</c:v>
                </c:pt>
                <c:pt idx="1">
                  <c:v>8.4937329999999989</c:v>
                </c:pt>
                <c:pt idx="2">
                  <c:v>19.305638999999999</c:v>
                </c:pt>
                <c:pt idx="3">
                  <c:v>35.211089000000001</c:v>
                </c:pt>
                <c:pt idx="4">
                  <c:v>47.027518000000008</c:v>
                </c:pt>
                <c:pt idx="5">
                  <c:v>68.058941000000019</c:v>
                </c:pt>
                <c:pt idx="6">
                  <c:v>90.638565</c:v>
                </c:pt>
                <c:pt idx="7">
                  <c:v>127.53830099999999</c:v>
                </c:pt>
                <c:pt idx="8">
                  <c:v>155.66119599999999</c:v>
                </c:pt>
                <c:pt idx="9">
                  <c:v>254.66382900000002</c:v>
                </c:pt>
                <c:pt idx="10">
                  <c:v>412.799733</c:v>
                </c:pt>
                <c:pt idx="11">
                  <c:v>501.38018900000003</c:v>
                </c:pt>
                <c:pt idx="12">
                  <c:v>570.28234899999995</c:v>
                </c:pt>
                <c:pt idx="13">
                  <c:v>749.40014000000008</c:v>
                </c:pt>
                <c:pt idx="14">
                  <c:v>958.30613900000003</c:v>
                </c:pt>
                <c:pt idx="15">
                  <c:v>1350.863392</c:v>
                </c:pt>
                <c:pt idx="16">
                  <c:v>1436.5475020000001</c:v>
                </c:pt>
                <c:pt idx="17">
                  <c:v>1270.4862740000001</c:v>
                </c:pt>
                <c:pt idx="18">
                  <c:v>1477.0640560000002</c:v>
                </c:pt>
                <c:pt idx="19">
                  <c:v>1821.5846549999999</c:v>
                </c:pt>
                <c:pt idx="20">
                  <c:v>1793.332085</c:v>
                </c:pt>
                <c:pt idx="21">
                  <c:v>1858.7448300000001</c:v>
                </c:pt>
                <c:pt idx="22">
                  <c:v>2854.5473590000001</c:v>
                </c:pt>
                <c:pt idx="23">
                  <c:v>3301.575699</c:v>
                </c:pt>
                <c:pt idx="24">
                  <c:v>4483.7787309999994</c:v>
                </c:pt>
                <c:pt idx="25">
                  <c:v>7443.0430359999991</c:v>
                </c:pt>
                <c:pt idx="26">
                  <c:v>15796.085298</c:v>
                </c:pt>
              </c:numCache>
            </c:numRef>
          </c:val>
          <c:extLst>
            <c:ext xmlns:c16="http://schemas.microsoft.com/office/drawing/2014/chart" uri="{C3380CC4-5D6E-409C-BE32-E72D297353CC}">
              <c16:uniqueId val="{00000000-65F2-F54F-AE92-BEB2C8FEBC52}"/>
            </c:ext>
          </c:extLst>
        </c:ser>
        <c:ser>
          <c:idx val="1"/>
          <c:order val="1"/>
          <c:tx>
            <c:strRef>
              <c:f>'Product Distribution Trend'!$C$27</c:f>
              <c:strCache>
                <c:ptCount val="1"/>
                <c:pt idx="0">
                  <c:v>LANCE Products</c:v>
                </c:pt>
              </c:strCache>
            </c:strRef>
          </c:tx>
          <c:spPr>
            <a:solidFill>
              <a:schemeClr val="accent3">
                <a:lumMod val="60000"/>
                <a:lumOff val="40000"/>
              </a:schemeClr>
            </a:solidFill>
          </c:spPr>
          <c:invertIfNegative val="0"/>
          <c:cat>
            <c:strRef>
              <c:f>'Product Distribution Trend'!$A$28:$A$54</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 Distribution Trend'!$C$28:$C$54</c:f>
              <c:numCache>
                <c:formatCode>#,##0.00</c:formatCode>
                <c:ptCount val="27"/>
                <c:pt idx="0">
                  <c:v>0</c:v>
                </c:pt>
                <c:pt idx="10">
                  <c:v>17.264521999999999</c:v>
                </c:pt>
                <c:pt idx="11">
                  <c:v>22.105111999999998</c:v>
                </c:pt>
                <c:pt idx="12">
                  <c:v>65.958472999999998</c:v>
                </c:pt>
                <c:pt idx="13">
                  <c:v>89.748705000000001</c:v>
                </c:pt>
                <c:pt idx="14">
                  <c:v>69.865531000000004</c:v>
                </c:pt>
                <c:pt idx="15">
                  <c:v>72.539675000000003</c:v>
                </c:pt>
                <c:pt idx="16">
                  <c:v>76.334549999999993</c:v>
                </c:pt>
                <c:pt idx="17">
                  <c:v>123.179919</c:v>
                </c:pt>
                <c:pt idx="18">
                  <c:v>134.37852100000001</c:v>
                </c:pt>
                <c:pt idx="19">
                  <c:v>90.093599999999995</c:v>
                </c:pt>
                <c:pt idx="20">
                  <c:v>90.903999999999996</c:v>
                </c:pt>
                <c:pt idx="21">
                  <c:v>125.124</c:v>
                </c:pt>
                <c:pt idx="22">
                  <c:v>149.03</c:v>
                </c:pt>
                <c:pt idx="23">
                  <c:v>203.31</c:v>
                </c:pt>
                <c:pt idx="24">
                  <c:v>285.49</c:v>
                </c:pt>
                <c:pt idx="25">
                  <c:v>356.87</c:v>
                </c:pt>
                <c:pt idx="26">
                  <c:v>317.86</c:v>
                </c:pt>
              </c:numCache>
            </c:numRef>
          </c:val>
          <c:extLst>
            <c:ext xmlns:c16="http://schemas.microsoft.com/office/drawing/2014/chart" uri="{C3380CC4-5D6E-409C-BE32-E72D297353CC}">
              <c16:uniqueId val="{00000001-65F2-F54F-AE92-BEB2C8FEBC52}"/>
            </c:ext>
          </c:extLst>
        </c:ser>
        <c:dLbls>
          <c:showLegendKey val="0"/>
          <c:showVal val="0"/>
          <c:showCatName val="0"/>
          <c:showSerName val="0"/>
          <c:showPercent val="0"/>
          <c:showBubbleSize val="0"/>
        </c:dLbls>
        <c:gapWidth val="150"/>
        <c:overlap val="100"/>
        <c:axId val="-442274304"/>
        <c:axId val="-442268864"/>
      </c:barChart>
      <c:catAx>
        <c:axId val="-442274304"/>
        <c:scaling>
          <c:orientation val="minMax"/>
        </c:scaling>
        <c:delete val="0"/>
        <c:axPos val="b"/>
        <c:numFmt formatCode="General" sourceLinked="1"/>
        <c:majorTickMark val="none"/>
        <c:minorTickMark val="none"/>
        <c:tickLblPos val="nextTo"/>
        <c:txPr>
          <a:bodyPr rot="0" vert="horz"/>
          <a:lstStyle/>
          <a:p>
            <a:pPr>
              <a:defRPr/>
            </a:pPr>
            <a:endParaRPr lang="en-US"/>
          </a:p>
        </c:txPr>
        <c:crossAx val="-442268864"/>
        <c:crosses val="autoZero"/>
        <c:auto val="1"/>
        <c:lblAlgn val="ctr"/>
        <c:lblOffset val="100"/>
        <c:noMultiLvlLbl val="0"/>
      </c:catAx>
      <c:valAx>
        <c:axId val="-442268864"/>
        <c:scaling>
          <c:orientation val="minMax"/>
        </c:scaling>
        <c:delete val="0"/>
        <c:axPos val="l"/>
        <c:majorGridlines/>
        <c:title>
          <c:tx>
            <c:rich>
              <a:bodyPr rot="-5400000" vert="horz"/>
              <a:lstStyle/>
              <a:p>
                <a:pPr>
                  <a:defRPr/>
                </a:pPr>
                <a:r>
                  <a:rPr lang="en-US"/>
                  <a:t>Product Distributed (Millions)</a:t>
                </a:r>
              </a:p>
            </c:rich>
          </c:tx>
          <c:overlay val="0"/>
        </c:title>
        <c:numFmt formatCode="#,##0" sourceLinked="0"/>
        <c:majorTickMark val="none"/>
        <c:minorTickMark val="none"/>
        <c:tickLblPos val="nextTo"/>
        <c:txPr>
          <a:bodyPr rot="0" vert="horz"/>
          <a:lstStyle/>
          <a:p>
            <a:pPr>
              <a:defRPr/>
            </a:pPr>
            <a:endParaRPr lang="en-US"/>
          </a:p>
        </c:txPr>
        <c:crossAx val="-442274304"/>
        <c:crosses val="autoZero"/>
        <c:crossBetween val="between"/>
      </c:valAx>
      <c:spPr>
        <a:ln>
          <a:solidFill>
            <a:schemeClr val="tx1"/>
          </a:solidFill>
        </a:ln>
      </c:spPr>
    </c:plotArea>
    <c:legend>
      <c:legendPos val="r"/>
      <c:overlay val="0"/>
    </c:legend>
    <c:plotVisOnly val="1"/>
    <c:dispBlanksAs val="gap"/>
    <c:showDLblsOverMax val="0"/>
  </c:chart>
  <c:printSettings>
    <c:headerFooter alignWithMargins="0"/>
    <c:pageMargins b="1" l="0.75000000000001465" r="0.75000000000001465" t="1" header="0.5" footer="0.5"/>
    <c:pageSetup orientation="landscape"/>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600" b="0" i="0" u="none" strike="noStrike" baseline="0">
                <a:solidFill>
                  <a:srgbClr val="000000"/>
                </a:solidFill>
                <a:latin typeface="Calibri"/>
                <a:ea typeface="Calibri"/>
                <a:cs typeface="Calibri"/>
              </a:defRPr>
            </a:pPr>
            <a:r>
              <a:rPr lang="en-US" sz="1600" b="1" i="0" u="none" strike="noStrike" baseline="0">
                <a:solidFill>
                  <a:srgbClr val="000000"/>
                </a:solidFill>
                <a:latin typeface="Calibri"/>
              </a:rPr>
              <a:t>Multi-Year Product Distribution Trend by Data Center</a:t>
            </a:r>
          </a:p>
        </c:rich>
      </c:tx>
      <c:overlay val="0"/>
      <c:spPr>
        <a:noFill/>
        <a:ln w="25400">
          <a:noFill/>
        </a:ln>
      </c:spPr>
    </c:title>
    <c:autoTitleDeleted val="0"/>
    <c:plotArea>
      <c:layout/>
      <c:barChart>
        <c:barDir val="col"/>
        <c:grouping val="stacked"/>
        <c:varyColors val="0"/>
        <c:ser>
          <c:idx val="0"/>
          <c:order val="0"/>
          <c:tx>
            <c:strRef>
              <c:f>'Product Distribution Trend'!$B$61</c:f>
              <c:strCache>
                <c:ptCount val="1"/>
                <c:pt idx="0">
                  <c:v>ASDC</c:v>
                </c:pt>
              </c:strCache>
            </c:strRef>
          </c:tx>
          <c:spPr>
            <a:gradFill rotWithShape="0">
              <a:gsLst>
                <a:gs pos="0">
                  <a:srgbClr val="A2BFF8"/>
                </a:gs>
                <a:gs pos="100000">
                  <a:srgbClr val="3670B6"/>
                </a:gs>
              </a:gsLst>
              <a:lin ang="5400000"/>
            </a:gradFill>
            <a:ln w="25400">
              <a:noFill/>
            </a:ln>
            <a:effectLst>
              <a:outerShdw dist="35921" dir="2700000" algn="br">
                <a:schemeClr val="bg2"/>
              </a:outerShdw>
            </a:effectLst>
          </c:spPr>
          <c:invertIfNegative val="0"/>
          <c:cat>
            <c:strRef>
              <c:f>'Product Distribution Trend'!$A$62:$A$88</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 Distribution Trend'!$B$62:$B$88</c:f>
              <c:numCache>
                <c:formatCode>#,##0.00</c:formatCode>
                <c:ptCount val="27"/>
                <c:pt idx="0">
                  <c:v>0.22028700000000001</c:v>
                </c:pt>
                <c:pt idx="1">
                  <c:v>0.96677800000000003</c:v>
                </c:pt>
                <c:pt idx="2">
                  <c:v>3.681108</c:v>
                </c:pt>
                <c:pt idx="3">
                  <c:v>4.15219</c:v>
                </c:pt>
                <c:pt idx="4">
                  <c:v>6.7723560000000003</c:v>
                </c:pt>
                <c:pt idx="5">
                  <c:v>5.6970169999999998</c:v>
                </c:pt>
                <c:pt idx="6">
                  <c:v>7.7782669999999996</c:v>
                </c:pt>
                <c:pt idx="7">
                  <c:v>7.324192</c:v>
                </c:pt>
                <c:pt idx="8">
                  <c:v>3.5718839999999998</c:v>
                </c:pt>
                <c:pt idx="9">
                  <c:v>5.1073000000000004</c:v>
                </c:pt>
                <c:pt idx="10">
                  <c:v>4.4062020000000004</c:v>
                </c:pt>
                <c:pt idx="11">
                  <c:v>5.042249</c:v>
                </c:pt>
                <c:pt idx="12">
                  <c:v>10.626249</c:v>
                </c:pt>
                <c:pt idx="13">
                  <c:v>10.212370999999999</c:v>
                </c:pt>
                <c:pt idx="14">
                  <c:v>15.472293000000001</c:v>
                </c:pt>
                <c:pt idx="15">
                  <c:v>15.943277</c:v>
                </c:pt>
                <c:pt idx="16">
                  <c:v>18.483861999999998</c:v>
                </c:pt>
                <c:pt idx="17">
                  <c:v>31.037472000000001</c:v>
                </c:pt>
                <c:pt idx="18">
                  <c:v>26.575334999999999</c:v>
                </c:pt>
                <c:pt idx="19">
                  <c:v>36.577519000000002</c:v>
                </c:pt>
                <c:pt idx="20">
                  <c:v>22.938811000000001</c:v>
                </c:pt>
                <c:pt idx="21">
                  <c:v>24.043609</c:v>
                </c:pt>
                <c:pt idx="22">
                  <c:v>24.136044999999999</c:v>
                </c:pt>
                <c:pt idx="23">
                  <c:v>27.930698</c:v>
                </c:pt>
                <c:pt idx="24">
                  <c:v>46.231842999999998</c:v>
                </c:pt>
                <c:pt idx="25">
                  <c:v>64.438758000000007</c:v>
                </c:pt>
                <c:pt idx="26">
                  <c:v>127.054129</c:v>
                </c:pt>
              </c:numCache>
            </c:numRef>
          </c:val>
          <c:extLst>
            <c:ext xmlns:c16="http://schemas.microsoft.com/office/drawing/2014/chart" uri="{C3380CC4-5D6E-409C-BE32-E72D297353CC}">
              <c16:uniqueId val="{00000000-25A2-2E40-AC49-46DC1FA4DE83}"/>
            </c:ext>
          </c:extLst>
        </c:ser>
        <c:ser>
          <c:idx val="1"/>
          <c:order val="1"/>
          <c:tx>
            <c:strRef>
              <c:f>'Product Distribution Trend'!$C$61</c:f>
              <c:strCache>
                <c:ptCount val="1"/>
                <c:pt idx="0">
                  <c:v>ASF DAAC</c:v>
                </c:pt>
              </c:strCache>
            </c:strRef>
          </c:tx>
          <c:spPr>
            <a:gradFill rotWithShape="0">
              <a:gsLst>
                <a:gs pos="0">
                  <a:srgbClr val="FAA1A0"/>
                </a:gs>
                <a:gs pos="100000">
                  <a:srgbClr val="B93734"/>
                </a:gs>
              </a:gsLst>
              <a:lin ang="5400000"/>
            </a:gradFill>
            <a:ln w="25400">
              <a:noFill/>
            </a:ln>
            <a:effectLst>
              <a:outerShdw dist="35921" dir="2700000" algn="br">
                <a:srgbClr val="000000"/>
              </a:outerShdw>
            </a:effectLst>
          </c:spPr>
          <c:invertIfNegative val="0"/>
          <c:cat>
            <c:strRef>
              <c:f>'Product Distribution Trend'!$A$62:$A$88</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 Distribution Trend'!$C$62:$C$88</c:f>
              <c:numCache>
                <c:formatCode>#,##0.00</c:formatCode>
                <c:ptCount val="27"/>
                <c:pt idx="0">
                  <c:v>1.03E-4</c:v>
                </c:pt>
                <c:pt idx="1">
                  <c:v>2.1289999999999998E-3</c:v>
                </c:pt>
                <c:pt idx="2">
                  <c:v>2.9940000000000001E-3</c:v>
                </c:pt>
                <c:pt idx="3">
                  <c:v>2.7172000000000002E-2</c:v>
                </c:pt>
                <c:pt idx="4">
                  <c:v>6.191E-2</c:v>
                </c:pt>
                <c:pt idx="5">
                  <c:v>5.7355999999999997E-2</c:v>
                </c:pt>
                <c:pt idx="6">
                  <c:v>3.5497000000000001E-2</c:v>
                </c:pt>
                <c:pt idx="7">
                  <c:v>4.8910000000000002E-2</c:v>
                </c:pt>
                <c:pt idx="8">
                  <c:v>0.30386999999999997</c:v>
                </c:pt>
                <c:pt idx="9">
                  <c:v>0.47285700000000003</c:v>
                </c:pt>
                <c:pt idx="10">
                  <c:v>0.101671</c:v>
                </c:pt>
                <c:pt idx="11">
                  <c:v>0.36860900000000002</c:v>
                </c:pt>
                <c:pt idx="12">
                  <c:v>0.846248</c:v>
                </c:pt>
                <c:pt idx="13">
                  <c:v>0.67360799999999998</c:v>
                </c:pt>
                <c:pt idx="14">
                  <c:v>1.1101460000000001</c:v>
                </c:pt>
                <c:pt idx="15">
                  <c:v>2.0008599999999999</c:v>
                </c:pt>
                <c:pt idx="16">
                  <c:v>5.1804249999999996</c:v>
                </c:pt>
                <c:pt idx="17">
                  <c:v>6.6679250000000003</c:v>
                </c:pt>
                <c:pt idx="18">
                  <c:v>11.235903</c:v>
                </c:pt>
                <c:pt idx="19">
                  <c:v>31.991156</c:v>
                </c:pt>
                <c:pt idx="20">
                  <c:v>39.777545000000003</c:v>
                </c:pt>
                <c:pt idx="21">
                  <c:v>34.563133000000001</c:v>
                </c:pt>
                <c:pt idx="22">
                  <c:v>51.888854000000002</c:v>
                </c:pt>
                <c:pt idx="23">
                  <c:v>48.061692999999998</c:v>
                </c:pt>
                <c:pt idx="24">
                  <c:v>69.781617999999995</c:v>
                </c:pt>
                <c:pt idx="25">
                  <c:v>220.06076999999999</c:v>
                </c:pt>
                <c:pt idx="26">
                  <c:v>2032.3661779999998</c:v>
                </c:pt>
              </c:numCache>
            </c:numRef>
          </c:val>
          <c:extLst>
            <c:ext xmlns:c16="http://schemas.microsoft.com/office/drawing/2014/chart" uri="{C3380CC4-5D6E-409C-BE32-E72D297353CC}">
              <c16:uniqueId val="{00000001-25A2-2E40-AC49-46DC1FA4DE83}"/>
            </c:ext>
          </c:extLst>
        </c:ser>
        <c:ser>
          <c:idx val="2"/>
          <c:order val="2"/>
          <c:tx>
            <c:strRef>
              <c:f>'Product Distribution Trend'!$D$61</c:f>
              <c:strCache>
                <c:ptCount val="1"/>
                <c:pt idx="0">
                  <c:v>CDDIS</c:v>
                </c:pt>
              </c:strCache>
            </c:strRef>
          </c:tx>
          <c:spPr>
            <a:gradFill rotWithShape="0">
              <a:gsLst>
                <a:gs pos="0">
                  <a:srgbClr val="D4F4A6"/>
                </a:gs>
                <a:gs pos="100000">
                  <a:srgbClr val="8DB241"/>
                </a:gs>
              </a:gsLst>
              <a:lin ang="5400000"/>
            </a:gradFill>
            <a:ln w="25400">
              <a:noFill/>
            </a:ln>
            <a:effectLst/>
          </c:spPr>
          <c:invertIfNegative val="0"/>
          <c:cat>
            <c:strRef>
              <c:f>'Product Distribution Trend'!$A$62:$A$88</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 Distribution Trend'!$D$62:$D$88</c:f>
              <c:numCache>
                <c:formatCode>#,##0.00</c:formatCode>
                <c:ptCount val="27"/>
                <c:pt idx="0">
                  <c:v>0</c:v>
                </c:pt>
                <c:pt idx="1">
                  <c:v>0</c:v>
                </c:pt>
                <c:pt idx="2">
                  <c:v>0</c:v>
                </c:pt>
                <c:pt idx="3">
                  <c:v>0</c:v>
                </c:pt>
                <c:pt idx="4">
                  <c:v>0</c:v>
                </c:pt>
                <c:pt idx="5">
                  <c:v>0</c:v>
                </c:pt>
                <c:pt idx="6">
                  <c:v>0</c:v>
                </c:pt>
                <c:pt idx="7">
                  <c:v>0</c:v>
                </c:pt>
                <c:pt idx="8">
                  <c:v>0</c:v>
                </c:pt>
                <c:pt idx="9">
                  <c:v>37.058059999999998</c:v>
                </c:pt>
                <c:pt idx="10">
                  <c:v>52.599871</c:v>
                </c:pt>
                <c:pt idx="11">
                  <c:v>112.330657</c:v>
                </c:pt>
                <c:pt idx="12">
                  <c:v>120.025964</c:v>
                </c:pt>
                <c:pt idx="13">
                  <c:v>120.930572</c:v>
                </c:pt>
                <c:pt idx="14">
                  <c:v>144.29374799999999</c:v>
                </c:pt>
                <c:pt idx="15">
                  <c:v>172.03639100000001</c:v>
                </c:pt>
                <c:pt idx="16">
                  <c:v>316.508622</c:v>
                </c:pt>
                <c:pt idx="17">
                  <c:v>384.034918</c:v>
                </c:pt>
                <c:pt idx="18">
                  <c:v>348.31492200000002</c:v>
                </c:pt>
                <c:pt idx="19">
                  <c:v>390.72035199999999</c:v>
                </c:pt>
                <c:pt idx="20">
                  <c:v>373.78777500000001</c:v>
                </c:pt>
                <c:pt idx="21">
                  <c:v>247.00965500000001</c:v>
                </c:pt>
                <c:pt idx="22">
                  <c:v>265.18032399999998</c:v>
                </c:pt>
                <c:pt idx="23">
                  <c:v>1096.2471009999999</c:v>
                </c:pt>
                <c:pt idx="24">
                  <c:v>1149.6430499999999</c:v>
                </c:pt>
                <c:pt idx="25">
                  <c:v>1192.952957</c:v>
                </c:pt>
                <c:pt idx="26">
                  <c:v>1136.6354509999999</c:v>
                </c:pt>
              </c:numCache>
            </c:numRef>
          </c:val>
          <c:extLst>
            <c:ext xmlns:c16="http://schemas.microsoft.com/office/drawing/2014/chart" uri="{C3380CC4-5D6E-409C-BE32-E72D297353CC}">
              <c16:uniqueId val="{00000002-25A2-2E40-AC49-46DC1FA4DE83}"/>
            </c:ext>
          </c:extLst>
        </c:ser>
        <c:ser>
          <c:idx val="3"/>
          <c:order val="3"/>
          <c:tx>
            <c:strRef>
              <c:f>'Product Distribution Trend'!$E$61</c:f>
              <c:strCache>
                <c:ptCount val="1"/>
                <c:pt idx="0">
                  <c:v>CSDA</c:v>
                </c:pt>
              </c:strCache>
            </c:strRef>
          </c:tx>
          <c:invertIfNegative val="0"/>
          <c:cat>
            <c:strRef>
              <c:f>'Product Distribution Trend'!$A$62:$A$88</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 Distribution Trend'!$E$62:$E$88</c:f>
              <c:numCache>
                <c:formatCode>#,##0.00</c:formatCode>
                <c:ptCount val="27"/>
                <c:pt idx="23">
                  <c:v>1.0814000000000001E-2</c:v>
                </c:pt>
                <c:pt idx="24">
                  <c:v>8.7867000000000001E-2</c:v>
                </c:pt>
                <c:pt idx="25">
                  <c:v>0.15548499999999998</c:v>
                </c:pt>
                <c:pt idx="26">
                  <c:v>0.13900900000000002</c:v>
                </c:pt>
              </c:numCache>
            </c:numRef>
          </c:val>
          <c:extLst>
            <c:ext xmlns:c16="http://schemas.microsoft.com/office/drawing/2014/chart" uri="{C3380CC4-5D6E-409C-BE32-E72D297353CC}">
              <c16:uniqueId val="{00000003-25A2-2E40-AC49-46DC1FA4DE83}"/>
            </c:ext>
          </c:extLst>
        </c:ser>
        <c:ser>
          <c:idx val="4"/>
          <c:order val="4"/>
          <c:tx>
            <c:strRef>
              <c:f>'Product Distribution Trend'!$F$61</c:f>
              <c:strCache>
                <c:ptCount val="1"/>
                <c:pt idx="0">
                  <c:v>GESDISC</c:v>
                </c:pt>
              </c:strCache>
            </c:strRef>
          </c:tx>
          <c:spPr>
            <a:gradFill rotWithShape="0">
              <a:gsLst>
                <a:gs pos="0">
                  <a:srgbClr val="C5B3E2"/>
                </a:gs>
                <a:gs pos="100000">
                  <a:srgbClr val="704F97"/>
                </a:gs>
              </a:gsLst>
              <a:lin ang="5400000"/>
            </a:gradFill>
            <a:ln w="25400">
              <a:noFill/>
            </a:ln>
            <a:effectLst/>
          </c:spPr>
          <c:invertIfNegative val="0"/>
          <c:cat>
            <c:strRef>
              <c:f>'Product Distribution Trend'!$A$62:$A$88</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 Distribution Trend'!$F$62:$F$88</c:f>
              <c:numCache>
                <c:formatCode>#,##0.00</c:formatCode>
                <c:ptCount val="27"/>
                <c:pt idx="0">
                  <c:v>2.3352249999999999</c:v>
                </c:pt>
                <c:pt idx="1">
                  <c:v>2.635491</c:v>
                </c:pt>
                <c:pt idx="2">
                  <c:v>5.2764949999999997</c:v>
                </c:pt>
                <c:pt idx="3">
                  <c:v>10.918177</c:v>
                </c:pt>
                <c:pt idx="4">
                  <c:v>15.665039</c:v>
                </c:pt>
                <c:pt idx="5">
                  <c:v>26.553149999999999</c:v>
                </c:pt>
                <c:pt idx="6">
                  <c:v>41.413795</c:v>
                </c:pt>
                <c:pt idx="7">
                  <c:v>30.983453000000001</c:v>
                </c:pt>
                <c:pt idx="8">
                  <c:v>38.747579999999999</c:v>
                </c:pt>
                <c:pt idx="9">
                  <c:v>54.500664</c:v>
                </c:pt>
                <c:pt idx="10">
                  <c:v>84.223157999999998</c:v>
                </c:pt>
                <c:pt idx="11">
                  <c:v>133.841386</c:v>
                </c:pt>
                <c:pt idx="12">
                  <c:v>168.67674700000001</c:v>
                </c:pt>
                <c:pt idx="13">
                  <c:v>209.906859</c:v>
                </c:pt>
                <c:pt idx="14">
                  <c:v>283.25595800000002</c:v>
                </c:pt>
                <c:pt idx="15">
                  <c:v>405.060654</c:v>
                </c:pt>
                <c:pt idx="16">
                  <c:v>409.16399200000001</c:v>
                </c:pt>
                <c:pt idx="17">
                  <c:v>257.50330300000002</c:v>
                </c:pt>
                <c:pt idx="18">
                  <c:v>297.73108400000001</c:v>
                </c:pt>
                <c:pt idx="19">
                  <c:v>408.14651099999998</c:v>
                </c:pt>
                <c:pt idx="20">
                  <c:v>428.93781000000001</c:v>
                </c:pt>
                <c:pt idx="21">
                  <c:v>479.78938099999999</c:v>
                </c:pt>
                <c:pt idx="22">
                  <c:v>539.96653300000003</c:v>
                </c:pt>
                <c:pt idx="23">
                  <c:v>553.56933500000002</c:v>
                </c:pt>
                <c:pt idx="24">
                  <c:v>665.35047099999997</c:v>
                </c:pt>
                <c:pt idx="25">
                  <c:v>777.52756899999986</c:v>
                </c:pt>
                <c:pt idx="26">
                  <c:v>1396.7555599999998</c:v>
                </c:pt>
              </c:numCache>
            </c:numRef>
          </c:val>
          <c:extLst>
            <c:ext xmlns:c16="http://schemas.microsoft.com/office/drawing/2014/chart" uri="{C3380CC4-5D6E-409C-BE32-E72D297353CC}">
              <c16:uniqueId val="{00000004-25A2-2E40-AC49-46DC1FA4DE83}"/>
            </c:ext>
          </c:extLst>
        </c:ser>
        <c:ser>
          <c:idx val="5"/>
          <c:order val="5"/>
          <c:tx>
            <c:strRef>
              <c:f>'Product Distribution Trend'!$G$61</c:f>
              <c:strCache>
                <c:ptCount val="1"/>
                <c:pt idx="0">
                  <c:v>GHRC DAAC</c:v>
                </c:pt>
              </c:strCache>
            </c:strRef>
          </c:tx>
          <c:spPr>
            <a:gradFill rotWithShape="0">
              <a:gsLst>
                <a:gs pos="0">
                  <a:srgbClr val="9DE2FF"/>
                </a:gs>
                <a:gs pos="100000">
                  <a:srgbClr val="31A1C0"/>
                </a:gs>
              </a:gsLst>
              <a:lin ang="5400000"/>
            </a:gradFill>
            <a:ln w="25400">
              <a:noFill/>
            </a:ln>
            <a:effectLst/>
          </c:spPr>
          <c:invertIfNegative val="0"/>
          <c:cat>
            <c:strRef>
              <c:f>'Product Distribution Trend'!$A$62:$A$88</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 Distribution Trend'!$G$62:$G$88</c:f>
              <c:numCache>
                <c:formatCode>#,##0.00</c:formatCode>
                <c:ptCount val="27"/>
                <c:pt idx="0">
                  <c:v>0.97013799999999994</c:v>
                </c:pt>
                <c:pt idx="1">
                  <c:v>1.0332300000000001</c:v>
                </c:pt>
                <c:pt idx="2">
                  <c:v>1.4161619999999999</c:v>
                </c:pt>
                <c:pt idx="3">
                  <c:v>4.6828409999999998</c:v>
                </c:pt>
                <c:pt idx="4">
                  <c:v>3.396452</c:v>
                </c:pt>
                <c:pt idx="5">
                  <c:v>3.5840399999999999</c:v>
                </c:pt>
                <c:pt idx="6">
                  <c:v>4.0528529999999998</c:v>
                </c:pt>
                <c:pt idx="7">
                  <c:v>9.2883189999999995</c:v>
                </c:pt>
                <c:pt idx="8">
                  <c:v>10.177527</c:v>
                </c:pt>
                <c:pt idx="9">
                  <c:v>5.6774750000000003</c:v>
                </c:pt>
                <c:pt idx="10">
                  <c:v>0.65940500000000002</c:v>
                </c:pt>
                <c:pt idx="11">
                  <c:v>0.72013300000000002</c:v>
                </c:pt>
                <c:pt idx="12">
                  <c:v>0.79108500000000004</c:v>
                </c:pt>
                <c:pt idx="13">
                  <c:v>4.4349480000000003</c:v>
                </c:pt>
                <c:pt idx="14">
                  <c:v>4.4983519999999997</c:v>
                </c:pt>
                <c:pt idx="15">
                  <c:v>6.3843249999999996</c:v>
                </c:pt>
                <c:pt idx="16">
                  <c:v>3.9329890000000001</c:v>
                </c:pt>
                <c:pt idx="17">
                  <c:v>6.8701800000000004</c:v>
                </c:pt>
                <c:pt idx="18">
                  <c:v>7.1144410000000002</c:v>
                </c:pt>
                <c:pt idx="19">
                  <c:v>76.927700999999999</c:v>
                </c:pt>
                <c:pt idx="20">
                  <c:v>8.3393149999999991</c:v>
                </c:pt>
                <c:pt idx="21">
                  <c:v>13.966144</c:v>
                </c:pt>
                <c:pt idx="22">
                  <c:v>10.362462000000001</c:v>
                </c:pt>
                <c:pt idx="23">
                  <c:v>4.4294929999999999</c:v>
                </c:pt>
                <c:pt idx="24">
                  <c:v>5.0195080000000001</c:v>
                </c:pt>
                <c:pt idx="25">
                  <c:v>16.489101999999999</c:v>
                </c:pt>
                <c:pt idx="26">
                  <c:v>61.820840999999994</c:v>
                </c:pt>
              </c:numCache>
            </c:numRef>
          </c:val>
          <c:extLst>
            <c:ext xmlns:c16="http://schemas.microsoft.com/office/drawing/2014/chart" uri="{C3380CC4-5D6E-409C-BE32-E72D297353CC}">
              <c16:uniqueId val="{00000005-25A2-2E40-AC49-46DC1FA4DE83}"/>
            </c:ext>
          </c:extLst>
        </c:ser>
        <c:ser>
          <c:idx val="6"/>
          <c:order val="6"/>
          <c:tx>
            <c:strRef>
              <c:f>'Product Distribution Trend'!$H$61</c:f>
              <c:strCache>
                <c:ptCount val="1"/>
                <c:pt idx="0">
                  <c:v>LP DAAC</c:v>
                </c:pt>
              </c:strCache>
            </c:strRef>
          </c:tx>
          <c:spPr>
            <a:gradFill rotWithShape="0">
              <a:gsLst>
                <a:gs pos="0">
                  <a:srgbClr val="FFB885"/>
                </a:gs>
                <a:gs pos="100000">
                  <a:srgbClr val="F28225"/>
                </a:gs>
              </a:gsLst>
              <a:lin ang="5400000"/>
            </a:gradFill>
            <a:ln w="25400">
              <a:noFill/>
            </a:ln>
            <a:effectLst/>
          </c:spPr>
          <c:invertIfNegative val="0"/>
          <c:cat>
            <c:strRef>
              <c:f>'Product Distribution Trend'!$A$62:$A$88</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 Distribution Trend'!$H$62:$H$88</c:f>
              <c:numCache>
                <c:formatCode>#,##0.00</c:formatCode>
                <c:ptCount val="27"/>
                <c:pt idx="0">
                  <c:v>0.61549900000000002</c:v>
                </c:pt>
                <c:pt idx="1">
                  <c:v>1.2371300000000001</c:v>
                </c:pt>
                <c:pt idx="2">
                  <c:v>4.6335160000000002</c:v>
                </c:pt>
                <c:pt idx="3">
                  <c:v>3.7176749999999998</c:v>
                </c:pt>
                <c:pt idx="4">
                  <c:v>8.9044319999999999</c:v>
                </c:pt>
                <c:pt idx="5">
                  <c:v>15.084555</c:v>
                </c:pt>
                <c:pt idx="6">
                  <c:v>11.929658999999999</c:v>
                </c:pt>
                <c:pt idx="7">
                  <c:v>24.321784000000001</c:v>
                </c:pt>
                <c:pt idx="8">
                  <c:v>16.757476</c:v>
                </c:pt>
                <c:pt idx="9">
                  <c:v>38.827043000000003</c:v>
                </c:pt>
                <c:pt idx="10">
                  <c:v>51.945273</c:v>
                </c:pt>
                <c:pt idx="11">
                  <c:v>63.965963000000002</c:v>
                </c:pt>
                <c:pt idx="12">
                  <c:v>70.588599000000002</c:v>
                </c:pt>
                <c:pt idx="13">
                  <c:v>111.743424</c:v>
                </c:pt>
                <c:pt idx="14">
                  <c:v>127.080485</c:v>
                </c:pt>
                <c:pt idx="15">
                  <c:v>163.27644599999999</c:v>
                </c:pt>
                <c:pt idx="16">
                  <c:v>174.59097600000001</c:v>
                </c:pt>
                <c:pt idx="17">
                  <c:v>208.186137</c:v>
                </c:pt>
                <c:pt idx="18">
                  <c:v>249.38378800000001</c:v>
                </c:pt>
                <c:pt idx="19">
                  <c:v>276.07118400000002</c:v>
                </c:pt>
                <c:pt idx="20">
                  <c:v>233.80064300000001</c:v>
                </c:pt>
                <c:pt idx="21">
                  <c:v>252.374606</c:v>
                </c:pt>
                <c:pt idx="22">
                  <c:v>512.76510099999996</c:v>
                </c:pt>
                <c:pt idx="23">
                  <c:v>613.62384999999995</c:v>
                </c:pt>
                <c:pt idx="24">
                  <c:v>1660.080285</c:v>
                </c:pt>
                <c:pt idx="25">
                  <c:v>898.25093600000002</c:v>
                </c:pt>
                <c:pt idx="26">
                  <c:v>856.37644300000011</c:v>
                </c:pt>
              </c:numCache>
            </c:numRef>
          </c:val>
          <c:extLst>
            <c:ext xmlns:c16="http://schemas.microsoft.com/office/drawing/2014/chart" uri="{C3380CC4-5D6E-409C-BE32-E72D297353CC}">
              <c16:uniqueId val="{00000006-25A2-2E40-AC49-46DC1FA4DE83}"/>
            </c:ext>
          </c:extLst>
        </c:ser>
        <c:ser>
          <c:idx val="7"/>
          <c:order val="7"/>
          <c:tx>
            <c:strRef>
              <c:f>'Product Distribution Trend'!$I$61</c:f>
              <c:strCache>
                <c:ptCount val="1"/>
                <c:pt idx="0">
                  <c:v>LAADS DAAC</c:v>
                </c:pt>
              </c:strCache>
            </c:strRef>
          </c:tx>
          <c:spPr>
            <a:gradFill rotWithShape="0">
              <a:gsLst>
                <a:gs pos="0">
                  <a:srgbClr val="B6D1FF"/>
                </a:gs>
                <a:gs pos="100000">
                  <a:srgbClr val="8AA7D8"/>
                </a:gs>
              </a:gsLst>
              <a:lin ang="5400000"/>
            </a:gradFill>
            <a:ln w="25400">
              <a:noFill/>
            </a:ln>
            <a:effectLst/>
          </c:spPr>
          <c:invertIfNegative val="0"/>
          <c:cat>
            <c:strRef>
              <c:f>'Product Distribution Trend'!$A$62:$A$88</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 Distribution Trend'!$I$62:$I$88</c:f>
              <c:numCache>
                <c:formatCode>#,##0.00</c:formatCode>
                <c:ptCount val="27"/>
                <c:pt idx="0">
                  <c:v>0</c:v>
                </c:pt>
                <c:pt idx="1">
                  <c:v>0</c:v>
                </c:pt>
                <c:pt idx="2">
                  <c:v>0</c:v>
                </c:pt>
                <c:pt idx="3">
                  <c:v>0</c:v>
                </c:pt>
                <c:pt idx="4">
                  <c:v>0</c:v>
                </c:pt>
                <c:pt idx="5">
                  <c:v>0</c:v>
                </c:pt>
                <c:pt idx="6">
                  <c:v>1.668191</c:v>
                </c:pt>
                <c:pt idx="7">
                  <c:v>33.357463000000003</c:v>
                </c:pt>
                <c:pt idx="8">
                  <c:v>47.736139999999999</c:v>
                </c:pt>
                <c:pt idx="9">
                  <c:v>47.205446000000002</c:v>
                </c:pt>
                <c:pt idx="10">
                  <c:v>79.756398000000004</c:v>
                </c:pt>
                <c:pt idx="11">
                  <c:v>98.766036999999997</c:v>
                </c:pt>
                <c:pt idx="12">
                  <c:v>95.246110000000002</c:v>
                </c:pt>
                <c:pt idx="13">
                  <c:v>135.28649799999999</c:v>
                </c:pt>
                <c:pt idx="14">
                  <c:v>196.13767899999999</c:v>
                </c:pt>
                <c:pt idx="15">
                  <c:v>360.64454699999999</c:v>
                </c:pt>
                <c:pt idx="16">
                  <c:v>230.71311800000001</c:v>
                </c:pt>
                <c:pt idx="17">
                  <c:v>107.761906</c:v>
                </c:pt>
                <c:pt idx="18">
                  <c:v>239.952279</c:v>
                </c:pt>
                <c:pt idx="19">
                  <c:v>371.42471999999998</c:v>
                </c:pt>
                <c:pt idx="20">
                  <c:v>455.37547699999999</c:v>
                </c:pt>
                <c:pt idx="21">
                  <c:v>536.58246099999997</c:v>
                </c:pt>
                <c:pt idx="22">
                  <c:v>677.69295699999998</c:v>
                </c:pt>
                <c:pt idx="23">
                  <c:v>401.48317900000001</c:v>
                </c:pt>
                <c:pt idx="24">
                  <c:v>491.25263100000001</c:v>
                </c:pt>
                <c:pt idx="25">
                  <c:v>3523.2388449999999</c:v>
                </c:pt>
                <c:pt idx="26">
                  <c:v>8446.1079570000002</c:v>
                </c:pt>
              </c:numCache>
            </c:numRef>
          </c:val>
          <c:extLst>
            <c:ext xmlns:c16="http://schemas.microsoft.com/office/drawing/2014/chart" uri="{C3380CC4-5D6E-409C-BE32-E72D297353CC}">
              <c16:uniqueId val="{00000007-25A2-2E40-AC49-46DC1FA4DE83}"/>
            </c:ext>
          </c:extLst>
        </c:ser>
        <c:ser>
          <c:idx val="8"/>
          <c:order val="8"/>
          <c:tx>
            <c:strRef>
              <c:f>'Product Distribution Trend'!$J$61</c:f>
              <c:strCache>
                <c:ptCount val="1"/>
                <c:pt idx="0">
                  <c:v>NSIDC DAAC</c:v>
                </c:pt>
              </c:strCache>
            </c:strRef>
          </c:tx>
          <c:spPr>
            <a:gradFill rotWithShape="0">
              <a:gsLst>
                <a:gs pos="0">
                  <a:srgbClr val="FFB6B4"/>
                </a:gs>
                <a:gs pos="100000">
                  <a:srgbClr val="DA8A89"/>
                </a:gs>
              </a:gsLst>
              <a:lin ang="5400000"/>
            </a:gradFill>
            <a:ln w="25400">
              <a:noFill/>
            </a:ln>
            <a:effectLst/>
          </c:spPr>
          <c:invertIfNegative val="0"/>
          <c:cat>
            <c:strRef>
              <c:f>'Product Distribution Trend'!$A$62:$A$88</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 Distribution Trend'!$J$62:$J$88</c:f>
              <c:numCache>
                <c:formatCode>#,##0.00</c:formatCode>
                <c:ptCount val="27"/>
                <c:pt idx="0">
                  <c:v>0.12768199999999999</c:v>
                </c:pt>
                <c:pt idx="1">
                  <c:v>0.24507000000000001</c:v>
                </c:pt>
                <c:pt idx="2">
                  <c:v>0.39949600000000002</c:v>
                </c:pt>
                <c:pt idx="3">
                  <c:v>0.85816700000000001</c:v>
                </c:pt>
                <c:pt idx="4">
                  <c:v>0.959229</c:v>
                </c:pt>
                <c:pt idx="5">
                  <c:v>1.798149</c:v>
                </c:pt>
                <c:pt idx="6">
                  <c:v>4.6873430000000003</c:v>
                </c:pt>
                <c:pt idx="7">
                  <c:v>8.1320409999999992</c:v>
                </c:pt>
                <c:pt idx="8">
                  <c:v>10.732725</c:v>
                </c:pt>
                <c:pt idx="9">
                  <c:v>17.247733</c:v>
                </c:pt>
                <c:pt idx="10">
                  <c:v>22.897912999999999</c:v>
                </c:pt>
                <c:pt idx="11">
                  <c:v>20.180631999999999</c:v>
                </c:pt>
                <c:pt idx="12">
                  <c:v>24.339347</c:v>
                </c:pt>
                <c:pt idx="13">
                  <c:v>38.223084999999998</c:v>
                </c:pt>
                <c:pt idx="14">
                  <c:v>67.730322000000001</c:v>
                </c:pt>
                <c:pt idx="15">
                  <c:v>70.647366000000005</c:v>
                </c:pt>
                <c:pt idx="16">
                  <c:v>82.185432000000006</c:v>
                </c:pt>
                <c:pt idx="17">
                  <c:v>102.272879</c:v>
                </c:pt>
                <c:pt idx="18">
                  <c:v>157.13142500000001</c:v>
                </c:pt>
                <c:pt idx="19">
                  <c:v>68.86139</c:v>
                </c:pt>
                <c:pt idx="20">
                  <c:v>81.462450000000004</c:v>
                </c:pt>
                <c:pt idx="21">
                  <c:v>64.506292000000002</c:v>
                </c:pt>
                <c:pt idx="22">
                  <c:v>87.339473999999996</c:v>
                </c:pt>
                <c:pt idx="23">
                  <c:v>130.018663</c:v>
                </c:pt>
                <c:pt idx="24">
                  <c:v>156.046595</c:v>
                </c:pt>
                <c:pt idx="25">
                  <c:v>308.29813300000001</c:v>
                </c:pt>
                <c:pt idx="26">
                  <c:v>1023.304382</c:v>
                </c:pt>
              </c:numCache>
            </c:numRef>
          </c:val>
          <c:extLst>
            <c:ext xmlns:c16="http://schemas.microsoft.com/office/drawing/2014/chart" uri="{C3380CC4-5D6E-409C-BE32-E72D297353CC}">
              <c16:uniqueId val="{00000008-25A2-2E40-AC49-46DC1FA4DE83}"/>
            </c:ext>
          </c:extLst>
        </c:ser>
        <c:ser>
          <c:idx val="9"/>
          <c:order val="9"/>
          <c:tx>
            <c:strRef>
              <c:f>'Product Distribution Trend'!$K$61</c:f>
              <c:strCache>
                <c:ptCount val="1"/>
                <c:pt idx="0">
                  <c:v>OB.DAAC </c:v>
                </c:pt>
              </c:strCache>
            </c:strRef>
          </c:tx>
          <c:spPr>
            <a:gradFill rotWithShape="0">
              <a:gsLst>
                <a:gs pos="0">
                  <a:srgbClr val="E4FFBA"/>
                </a:gs>
                <a:gs pos="100000">
                  <a:srgbClr val="BBD68E"/>
                </a:gs>
              </a:gsLst>
              <a:lin ang="5400000"/>
            </a:gradFill>
            <a:ln w="25400">
              <a:noFill/>
            </a:ln>
            <a:effectLst/>
          </c:spPr>
          <c:invertIfNegative val="0"/>
          <c:cat>
            <c:strRef>
              <c:f>'Product Distribution Trend'!$A$62:$A$88</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 Distribution Trend'!$K$62:$K$88</c:f>
              <c:numCache>
                <c:formatCode>#,##0.00</c:formatCode>
                <c:ptCount val="27"/>
                <c:pt idx="0">
                  <c:v>0</c:v>
                </c:pt>
                <c:pt idx="1">
                  <c:v>0</c:v>
                </c:pt>
                <c:pt idx="2">
                  <c:v>0</c:v>
                </c:pt>
                <c:pt idx="3">
                  <c:v>0</c:v>
                </c:pt>
                <c:pt idx="4">
                  <c:v>0.29478399999999999</c:v>
                </c:pt>
                <c:pt idx="5">
                  <c:v>1.705891</c:v>
                </c:pt>
                <c:pt idx="6">
                  <c:v>4.9097</c:v>
                </c:pt>
                <c:pt idx="7">
                  <c:v>7.0392739999999998</c:v>
                </c:pt>
                <c:pt idx="8">
                  <c:v>10.672893999999999</c:v>
                </c:pt>
                <c:pt idx="9">
                  <c:v>8.655132</c:v>
                </c:pt>
                <c:pt idx="10">
                  <c:v>12.42596</c:v>
                </c:pt>
                <c:pt idx="11">
                  <c:v>20.538207</c:v>
                </c:pt>
                <c:pt idx="12">
                  <c:v>16.768246000000001</c:v>
                </c:pt>
                <c:pt idx="13">
                  <c:v>18.293759999999999</c:v>
                </c:pt>
                <c:pt idx="14">
                  <c:v>27.464272000000001</c:v>
                </c:pt>
                <c:pt idx="15">
                  <c:v>56.956518000000003</c:v>
                </c:pt>
                <c:pt idx="16">
                  <c:v>65.432243</c:v>
                </c:pt>
                <c:pt idx="17">
                  <c:v>47.917738</c:v>
                </c:pt>
                <c:pt idx="18">
                  <c:v>55.382038000000001</c:v>
                </c:pt>
                <c:pt idx="19">
                  <c:v>38.363185000000001</c:v>
                </c:pt>
                <c:pt idx="20">
                  <c:v>56.457979000000002</c:v>
                </c:pt>
                <c:pt idx="21">
                  <c:v>50.985855000000001</c:v>
                </c:pt>
                <c:pt idx="22">
                  <c:v>70.861675000000005</c:v>
                </c:pt>
                <c:pt idx="23">
                  <c:v>69.771438000000003</c:v>
                </c:pt>
                <c:pt idx="24">
                  <c:v>66.930110999999997</c:v>
                </c:pt>
                <c:pt idx="25">
                  <c:v>83.849920000000012</c:v>
                </c:pt>
                <c:pt idx="26">
                  <c:v>71.399936999999994</c:v>
                </c:pt>
              </c:numCache>
            </c:numRef>
          </c:val>
          <c:extLst>
            <c:ext xmlns:c16="http://schemas.microsoft.com/office/drawing/2014/chart" uri="{C3380CC4-5D6E-409C-BE32-E72D297353CC}">
              <c16:uniqueId val="{00000009-25A2-2E40-AC49-46DC1FA4DE83}"/>
            </c:ext>
          </c:extLst>
        </c:ser>
        <c:ser>
          <c:idx val="10"/>
          <c:order val="10"/>
          <c:tx>
            <c:strRef>
              <c:f>'Product Distribution Trend'!$L$61</c:f>
              <c:strCache>
                <c:ptCount val="1"/>
                <c:pt idx="0">
                  <c:v>ORNL DAAC</c:v>
                </c:pt>
              </c:strCache>
            </c:strRef>
          </c:tx>
          <c:spPr>
            <a:gradFill rotWithShape="0">
              <a:gsLst>
                <a:gs pos="0">
                  <a:srgbClr val="D6C5F1"/>
                </a:gs>
                <a:gs pos="100000">
                  <a:srgbClr val="A896C2"/>
                </a:gs>
              </a:gsLst>
              <a:lin ang="5400000"/>
            </a:gradFill>
            <a:ln w="25400">
              <a:noFill/>
            </a:ln>
            <a:effectLst/>
          </c:spPr>
          <c:invertIfNegative val="0"/>
          <c:cat>
            <c:strRef>
              <c:f>'Product Distribution Trend'!$A$62:$A$88</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 Distribution Trend'!$L$62:$L$88</c:f>
              <c:numCache>
                <c:formatCode>#,##0.00</c:formatCode>
                <c:ptCount val="27"/>
                <c:pt idx="0">
                  <c:v>1.2243E-2</c:v>
                </c:pt>
                <c:pt idx="1">
                  <c:v>3.3465000000000002E-2</c:v>
                </c:pt>
                <c:pt idx="2">
                  <c:v>8.5666999999999993E-2</c:v>
                </c:pt>
                <c:pt idx="3">
                  <c:v>0.10846600000000001</c:v>
                </c:pt>
                <c:pt idx="4">
                  <c:v>0.419958</c:v>
                </c:pt>
                <c:pt idx="5">
                  <c:v>0.487377</c:v>
                </c:pt>
                <c:pt idx="6">
                  <c:v>0.36133100000000001</c:v>
                </c:pt>
                <c:pt idx="7">
                  <c:v>1.215012</c:v>
                </c:pt>
                <c:pt idx="8">
                  <c:v>0.39932299999999998</c:v>
                </c:pt>
                <c:pt idx="9">
                  <c:v>7.6994199999999999</c:v>
                </c:pt>
                <c:pt idx="10">
                  <c:v>49.882874999999999</c:v>
                </c:pt>
                <c:pt idx="11">
                  <c:v>3.194725</c:v>
                </c:pt>
                <c:pt idx="12">
                  <c:v>6.7061929999999998</c:v>
                </c:pt>
                <c:pt idx="13">
                  <c:v>5.756697</c:v>
                </c:pt>
                <c:pt idx="14">
                  <c:v>13.607626</c:v>
                </c:pt>
                <c:pt idx="15">
                  <c:v>13.084823</c:v>
                </c:pt>
                <c:pt idx="16">
                  <c:v>31.550469</c:v>
                </c:pt>
                <c:pt idx="17">
                  <c:v>26.890238</c:v>
                </c:pt>
                <c:pt idx="18">
                  <c:v>34.901304000000003</c:v>
                </c:pt>
                <c:pt idx="19">
                  <c:v>52.227103999999997</c:v>
                </c:pt>
                <c:pt idx="20">
                  <c:v>31.767077</c:v>
                </c:pt>
                <c:pt idx="21">
                  <c:v>68.714117999999999</c:v>
                </c:pt>
                <c:pt idx="22">
                  <c:v>102.537036</c:v>
                </c:pt>
                <c:pt idx="23">
                  <c:v>73.071164999999993</c:v>
                </c:pt>
                <c:pt idx="24">
                  <c:v>132.41475399999999</c:v>
                </c:pt>
                <c:pt idx="25">
                  <c:v>192.54209200000003</c:v>
                </c:pt>
                <c:pt idx="26">
                  <c:v>117.524756</c:v>
                </c:pt>
              </c:numCache>
            </c:numRef>
          </c:val>
          <c:extLst>
            <c:ext xmlns:c16="http://schemas.microsoft.com/office/drawing/2014/chart" uri="{C3380CC4-5D6E-409C-BE32-E72D297353CC}">
              <c16:uniqueId val="{0000000A-25A2-2E40-AC49-46DC1FA4DE83}"/>
            </c:ext>
          </c:extLst>
        </c:ser>
        <c:ser>
          <c:idx val="11"/>
          <c:order val="11"/>
          <c:tx>
            <c:strRef>
              <c:f>'Product Distribution Trend'!$M$61</c:f>
              <c:strCache>
                <c:ptCount val="1"/>
                <c:pt idx="0">
                  <c:v>PO.DAAC</c:v>
                </c:pt>
              </c:strCache>
            </c:strRef>
          </c:tx>
          <c:spPr>
            <a:gradFill rotWithShape="0">
              <a:gsLst>
                <a:gs pos="0">
                  <a:srgbClr val="B2F1FF"/>
                </a:gs>
                <a:gs pos="100000">
                  <a:srgbClr val="87C8DF"/>
                </a:gs>
              </a:gsLst>
              <a:lin ang="5400000"/>
            </a:gradFill>
            <a:ln w="25400">
              <a:noFill/>
            </a:ln>
            <a:effectLst/>
          </c:spPr>
          <c:invertIfNegative val="0"/>
          <c:cat>
            <c:strRef>
              <c:f>'Product Distribution Trend'!$A$62:$A$88</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 Distribution Trend'!$M$62:$M$88</c:f>
              <c:numCache>
                <c:formatCode>#,##0.00</c:formatCode>
                <c:ptCount val="27"/>
                <c:pt idx="0">
                  <c:v>1.0544709999999999</c:v>
                </c:pt>
                <c:pt idx="1">
                  <c:v>2.0839759999999998</c:v>
                </c:pt>
                <c:pt idx="2">
                  <c:v>3.5478139999999998</c:v>
                </c:pt>
                <c:pt idx="3">
                  <c:v>10.448394</c:v>
                </c:pt>
                <c:pt idx="4">
                  <c:v>10.301456</c:v>
                </c:pt>
                <c:pt idx="5">
                  <c:v>12.834851</c:v>
                </c:pt>
                <c:pt idx="6">
                  <c:v>13.483575999999999</c:v>
                </c:pt>
                <c:pt idx="7">
                  <c:v>5.7133310000000002</c:v>
                </c:pt>
                <c:pt idx="8">
                  <c:v>16.487646000000002</c:v>
                </c:pt>
                <c:pt idx="9">
                  <c:v>31.722079000000001</c:v>
                </c:pt>
                <c:pt idx="10">
                  <c:v>50.334622000000003</c:v>
                </c:pt>
                <c:pt idx="11">
                  <c:v>38.272939999999998</c:v>
                </c:pt>
                <c:pt idx="12">
                  <c:v>54.068233999999997</c:v>
                </c:pt>
                <c:pt idx="13">
                  <c:v>89.251096000000004</c:v>
                </c:pt>
                <c:pt idx="14">
                  <c:v>71.263045000000005</c:v>
                </c:pt>
                <c:pt idx="15">
                  <c:v>77.176446999999996</c:v>
                </c:pt>
                <c:pt idx="16">
                  <c:v>93.017982000000003</c:v>
                </c:pt>
                <c:pt idx="17">
                  <c:v>87.788122999999999</c:v>
                </c:pt>
                <c:pt idx="18">
                  <c:v>48.444204999999997</c:v>
                </c:pt>
                <c:pt idx="19">
                  <c:v>68.885910999999993</c:v>
                </c:pt>
                <c:pt idx="20">
                  <c:v>59.364289999999997</c:v>
                </c:pt>
                <c:pt idx="21">
                  <c:v>84.941469999999995</c:v>
                </c:pt>
                <c:pt idx="22">
                  <c:v>510.76768600000003</c:v>
                </c:pt>
                <c:pt idx="23">
                  <c:v>282.31865800000003</c:v>
                </c:pt>
                <c:pt idx="24">
                  <c:v>39.181713999999999</c:v>
                </c:pt>
                <c:pt idx="25">
                  <c:v>163.94438699999998</c:v>
                </c:pt>
                <c:pt idx="26">
                  <c:v>526.60040500000002</c:v>
                </c:pt>
              </c:numCache>
            </c:numRef>
          </c:val>
          <c:extLst>
            <c:ext xmlns:c16="http://schemas.microsoft.com/office/drawing/2014/chart" uri="{C3380CC4-5D6E-409C-BE32-E72D297353CC}">
              <c16:uniqueId val="{0000000B-25A2-2E40-AC49-46DC1FA4DE83}"/>
            </c:ext>
          </c:extLst>
        </c:ser>
        <c:ser>
          <c:idx val="12"/>
          <c:order val="12"/>
          <c:tx>
            <c:strRef>
              <c:f>'Product Distribution Trend'!$N$61</c:f>
              <c:strCache>
                <c:ptCount val="1"/>
                <c:pt idx="0">
                  <c:v>SEDAC</c:v>
                </c:pt>
              </c:strCache>
            </c:strRef>
          </c:tx>
          <c:invertIfNegative val="0"/>
          <c:cat>
            <c:strRef>
              <c:f>'Product Distribution Trend'!$A$62:$A$88</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 Distribution Trend'!$N$62:$N$88</c:f>
              <c:numCache>
                <c:formatCode>#,##0.00</c:formatCode>
                <c:ptCount val="27"/>
                <c:pt idx="0">
                  <c:v>0.18817</c:v>
                </c:pt>
                <c:pt idx="1">
                  <c:v>0.25646400000000003</c:v>
                </c:pt>
                <c:pt idx="2">
                  <c:v>0.26238699999999998</c:v>
                </c:pt>
                <c:pt idx="3">
                  <c:v>0.29800700000000002</c:v>
                </c:pt>
                <c:pt idx="4">
                  <c:v>0.25190200000000001</c:v>
                </c:pt>
                <c:pt idx="5">
                  <c:v>0.25655499999999998</c:v>
                </c:pt>
                <c:pt idx="6">
                  <c:v>0.318353</c:v>
                </c:pt>
                <c:pt idx="7">
                  <c:v>0.114522</c:v>
                </c:pt>
                <c:pt idx="8">
                  <c:v>7.4131000000000002E-2</c:v>
                </c:pt>
                <c:pt idx="9">
                  <c:v>0.49062</c:v>
                </c:pt>
                <c:pt idx="10">
                  <c:v>3.5663849999999999</c:v>
                </c:pt>
                <c:pt idx="11">
                  <c:v>4.1586509999999999</c:v>
                </c:pt>
                <c:pt idx="12">
                  <c:v>1.5993269999999999</c:v>
                </c:pt>
                <c:pt idx="13">
                  <c:v>4.6872220000000002</c:v>
                </c:pt>
                <c:pt idx="14">
                  <c:v>6.3922129999999999</c:v>
                </c:pt>
                <c:pt idx="15">
                  <c:v>7.6517379999999999</c:v>
                </c:pt>
                <c:pt idx="16">
                  <c:v>5.7873919999999996</c:v>
                </c:pt>
                <c:pt idx="17">
                  <c:v>3.5554549999999998</c:v>
                </c:pt>
                <c:pt idx="18">
                  <c:v>0.89733200000000002</c:v>
                </c:pt>
                <c:pt idx="19">
                  <c:v>1.3879220000000001</c:v>
                </c:pt>
                <c:pt idx="20">
                  <c:v>1.322913</c:v>
                </c:pt>
                <c:pt idx="21">
                  <c:v>1.268106</c:v>
                </c:pt>
                <c:pt idx="22">
                  <c:v>1.049212</c:v>
                </c:pt>
                <c:pt idx="23">
                  <c:v>1.039612</c:v>
                </c:pt>
                <c:pt idx="24">
                  <c:v>1.758284</c:v>
                </c:pt>
                <c:pt idx="25">
                  <c:v>1.294082</c:v>
                </c:pt>
                <c:pt idx="26">
                  <c:v>2.5000000000000001E-4</c:v>
                </c:pt>
              </c:numCache>
            </c:numRef>
          </c:val>
          <c:extLst>
            <c:ext xmlns:c16="http://schemas.microsoft.com/office/drawing/2014/chart" uri="{C3380CC4-5D6E-409C-BE32-E72D297353CC}">
              <c16:uniqueId val="{0000000C-25A2-2E40-AC49-46DC1FA4DE83}"/>
            </c:ext>
          </c:extLst>
        </c:ser>
        <c:ser>
          <c:idx val="14"/>
          <c:order val="13"/>
          <c:tx>
            <c:strRef>
              <c:f>'Product Distribution Trend'!$P$61</c:f>
              <c:strCache>
                <c:ptCount val="1"/>
                <c:pt idx="0">
                  <c:v>LANCE</c:v>
                </c:pt>
              </c:strCache>
            </c:strRef>
          </c:tx>
          <c:spPr>
            <a:gradFill>
              <a:gsLst>
                <a:gs pos="0">
                  <a:schemeClr val="accent3">
                    <a:lumMod val="60000"/>
                    <a:lumOff val="40000"/>
                  </a:schemeClr>
                </a:gs>
                <a:gs pos="100000">
                  <a:schemeClr val="accent3">
                    <a:lumMod val="75000"/>
                  </a:schemeClr>
                </a:gs>
              </a:gsLst>
              <a:lin ang="5400000" scaled="0"/>
            </a:gradFill>
            <a:ln>
              <a:noFill/>
            </a:ln>
          </c:spPr>
          <c:invertIfNegative val="0"/>
          <c:cat>
            <c:strRef>
              <c:f>'Product Distribution Trend'!$A$62:$A$88</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 Distribution Trend'!$P$62:$P$88</c:f>
              <c:numCache>
                <c:formatCode>#,##0.00</c:formatCode>
                <c:ptCount val="27"/>
                <c:pt idx="10">
                  <c:v>17.264521999999999</c:v>
                </c:pt>
                <c:pt idx="11">
                  <c:v>22.105111999999998</c:v>
                </c:pt>
                <c:pt idx="12">
                  <c:v>65.958472999999998</c:v>
                </c:pt>
                <c:pt idx="13">
                  <c:v>89.748705000000001</c:v>
                </c:pt>
                <c:pt idx="14">
                  <c:v>69.865531000000004</c:v>
                </c:pt>
                <c:pt idx="15">
                  <c:v>72.539675000000003</c:v>
                </c:pt>
                <c:pt idx="16">
                  <c:v>76.334549999999993</c:v>
                </c:pt>
                <c:pt idx="17">
                  <c:v>123.179919</c:v>
                </c:pt>
                <c:pt idx="18">
                  <c:v>134.37852100000001</c:v>
                </c:pt>
                <c:pt idx="19">
                  <c:v>90.093599999999995</c:v>
                </c:pt>
                <c:pt idx="20">
                  <c:v>90.903999999999996</c:v>
                </c:pt>
                <c:pt idx="21">
                  <c:v>125.124</c:v>
                </c:pt>
                <c:pt idx="22">
                  <c:v>149.03</c:v>
                </c:pt>
                <c:pt idx="23">
                  <c:v>203.31</c:v>
                </c:pt>
                <c:pt idx="24">
                  <c:v>285.49</c:v>
                </c:pt>
                <c:pt idx="25">
                  <c:v>356.87</c:v>
                </c:pt>
                <c:pt idx="26">
                  <c:v>317.86</c:v>
                </c:pt>
              </c:numCache>
            </c:numRef>
          </c:val>
          <c:extLst>
            <c:ext xmlns:c16="http://schemas.microsoft.com/office/drawing/2014/chart" uri="{C3380CC4-5D6E-409C-BE32-E72D297353CC}">
              <c16:uniqueId val="{0000000D-25A2-2E40-AC49-46DC1FA4DE83}"/>
            </c:ext>
          </c:extLst>
        </c:ser>
        <c:dLbls>
          <c:showLegendKey val="0"/>
          <c:showVal val="0"/>
          <c:showCatName val="0"/>
          <c:showSerName val="0"/>
          <c:showPercent val="0"/>
          <c:showBubbleSize val="0"/>
        </c:dLbls>
        <c:gapWidth val="55"/>
        <c:overlap val="100"/>
        <c:axId val="-442271040"/>
        <c:axId val="-442270496"/>
        <c:extLst/>
      </c:barChart>
      <c:catAx>
        <c:axId val="-442271040"/>
        <c:scaling>
          <c:orientation val="minMax"/>
        </c:scaling>
        <c:delete val="0"/>
        <c:axPos val="b"/>
        <c:numFmt formatCode="General" sourceLinked="1"/>
        <c:majorTickMark val="none"/>
        <c:minorTickMark val="none"/>
        <c:tickLblPos val="nextTo"/>
        <c:spPr>
          <a:ln w="3175">
            <a:solidFill>
              <a:srgbClr val="808080"/>
            </a:solidFill>
            <a:prstDash val="solid"/>
          </a:ln>
        </c:spPr>
        <c:txPr>
          <a:bodyPr/>
          <a:lstStyle/>
          <a:p>
            <a:pPr>
              <a:defRPr sz="1200" b="1"/>
            </a:pPr>
            <a:endParaRPr lang="en-US"/>
          </a:p>
        </c:txPr>
        <c:crossAx val="-442270496"/>
        <c:crosses val="autoZero"/>
        <c:auto val="1"/>
        <c:lblAlgn val="ctr"/>
        <c:lblOffset val="100"/>
        <c:noMultiLvlLbl val="0"/>
      </c:catAx>
      <c:valAx>
        <c:axId val="-442270496"/>
        <c:scaling>
          <c:orientation val="minMax"/>
        </c:scaling>
        <c:delete val="0"/>
        <c:axPos val="l"/>
        <c:majorGridlines>
          <c:spPr>
            <a:ln w="3175">
              <a:solidFill>
                <a:srgbClr val="808080"/>
              </a:solidFill>
              <a:prstDash val="solid"/>
            </a:ln>
          </c:spPr>
        </c:majorGridlines>
        <c:title>
          <c:tx>
            <c:rich>
              <a:bodyPr rot="-5400000" vert="horz"/>
              <a:lstStyle/>
              <a:p>
                <a:pPr>
                  <a:defRPr sz="1200"/>
                </a:pPr>
                <a:r>
                  <a:rPr lang="en-US" sz="1200"/>
                  <a:t>Products Distributed (Millions)</a:t>
                </a:r>
              </a:p>
            </c:rich>
          </c:tx>
          <c:overlay val="0"/>
        </c:title>
        <c:numFmt formatCode="#,##0" sourceLinked="0"/>
        <c:majorTickMark val="none"/>
        <c:minorTickMark val="none"/>
        <c:tickLblPos val="nextTo"/>
        <c:spPr>
          <a:ln w="3175">
            <a:solidFill>
              <a:srgbClr val="808080"/>
            </a:solidFill>
            <a:prstDash val="solid"/>
          </a:ln>
        </c:spPr>
        <c:crossAx val="-442271040"/>
        <c:crosses val="autoZero"/>
        <c:crossBetween val="between"/>
      </c:valAx>
      <c:spPr>
        <a:solidFill>
          <a:srgbClr val="FFFFFF"/>
        </a:solidFill>
        <a:ln w="25400">
          <a:solidFill>
            <a:srgbClr val="808080"/>
          </a:solidFill>
        </a:ln>
      </c:spPr>
    </c:plotArea>
    <c:legend>
      <c:legendPos val="t"/>
      <c:overlay val="0"/>
      <c:spPr>
        <a:noFill/>
        <a:ln w="25400">
          <a:solidFill>
            <a:schemeClr val="tx1"/>
          </a:solidFill>
        </a:ln>
      </c:spPr>
      <c:txPr>
        <a:bodyPr/>
        <a:lstStyle/>
        <a:p>
          <a:pPr>
            <a:defRPr sz="920"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rgbClr val="FFFFFF"/>
    </a:solidFill>
    <a:ln w="3175">
      <a:solidFill>
        <a:schemeClr val="tx1"/>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1" l="0.75000000000001465" r="0.75000000000001465" t="1" header="0.5" footer="0.5"/>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pPr>
            <a:r>
              <a:rPr lang="en-US" sz="1600" baseline="0"/>
              <a:t>Multi-year Volume (TBs) Distribution Trend </a:t>
            </a:r>
            <a:r>
              <a:rPr lang="en-US" sz="1400" baseline="0"/>
              <a:t> </a:t>
            </a:r>
          </a:p>
        </c:rich>
      </c:tx>
      <c:overlay val="0"/>
    </c:title>
    <c:autoTitleDeleted val="0"/>
    <c:plotArea>
      <c:layout>
        <c:manualLayout>
          <c:layoutTarget val="inner"/>
          <c:xMode val="edge"/>
          <c:yMode val="edge"/>
          <c:x val="0.11520032299265033"/>
          <c:y val="0.1513967288607975"/>
          <c:w val="0.82778302081884181"/>
          <c:h val="0.75706815509926406"/>
        </c:manualLayout>
      </c:layout>
      <c:barChart>
        <c:barDir val="col"/>
        <c:grouping val="stacked"/>
        <c:varyColors val="0"/>
        <c:ser>
          <c:idx val="0"/>
          <c:order val="0"/>
          <c:tx>
            <c:strRef>
              <c:f>'Volume Distribution Trend'!$B$29</c:f>
              <c:strCache>
                <c:ptCount val="1"/>
                <c:pt idx="0">
                  <c:v>Total Volume</c:v>
                </c:pt>
              </c:strCache>
            </c:strRef>
          </c:tx>
          <c:invertIfNegative val="0"/>
          <c:cat>
            <c:strRef>
              <c:f>'Volume Distribution Trend'!$A$30:$A$56</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'Volume Distribution Trend'!$B$30:$B$56</c:f>
              <c:numCache>
                <c:formatCode>#,##0.00</c:formatCode>
                <c:ptCount val="27"/>
                <c:pt idx="0">
                  <c:v>38.817490234375001</c:v>
                </c:pt>
                <c:pt idx="1">
                  <c:v>105.872431640625</c:v>
                </c:pt>
                <c:pt idx="2">
                  <c:v>325.03173828125</c:v>
                </c:pt>
                <c:pt idx="3">
                  <c:v>444.90183593749998</c:v>
                </c:pt>
                <c:pt idx="4">
                  <c:v>702.68029449462892</c:v>
                </c:pt>
                <c:pt idx="5">
                  <c:v>791.96839942932127</c:v>
                </c:pt>
                <c:pt idx="6">
                  <c:v>1173.5003952026366</c:v>
                </c:pt>
                <c:pt idx="7">
                  <c:v>1544.5308756256104</c:v>
                </c:pt>
                <c:pt idx="8">
                  <c:v>1964.4750844573973</c:v>
                </c:pt>
                <c:pt idx="9">
                  <c:v>2429.2111342678063</c:v>
                </c:pt>
                <c:pt idx="10">
                  <c:v>3629.3353515624999</c:v>
                </c:pt>
                <c:pt idx="11">
                  <c:v>4729.7036230468748</c:v>
                </c:pt>
                <c:pt idx="12">
                  <c:v>5407.3130107421875</c:v>
                </c:pt>
                <c:pt idx="13">
                  <c:v>7173.7329003906243</c:v>
                </c:pt>
                <c:pt idx="14">
                  <c:v>9280.6739160156285</c:v>
                </c:pt>
                <c:pt idx="15">
                  <c:v>10946.921449533571</c:v>
                </c:pt>
                <c:pt idx="16">
                  <c:v>13886.821953452594</c:v>
                </c:pt>
                <c:pt idx="17">
                  <c:v>18508.159149716244</c:v>
                </c:pt>
                <c:pt idx="18">
                  <c:v>23501.881006145795</c:v>
                </c:pt>
                <c:pt idx="19">
                  <c:v>36676.678147507722</c:v>
                </c:pt>
                <c:pt idx="20">
                  <c:v>44143.253235906137</c:v>
                </c:pt>
                <c:pt idx="21">
                  <c:v>60127.690013969681</c:v>
                </c:pt>
                <c:pt idx="22">
                  <c:v>100629.98426834082</c:v>
                </c:pt>
                <c:pt idx="23">
                  <c:v>112477.32152302256</c:v>
                </c:pt>
                <c:pt idx="24">
                  <c:v>161937.20225198637</c:v>
                </c:pt>
                <c:pt idx="25">
                  <c:v>216946.96033070557</c:v>
                </c:pt>
                <c:pt idx="26">
                  <c:v>523280.62010089611</c:v>
                </c:pt>
              </c:numCache>
            </c:numRef>
          </c:val>
          <c:extLst>
            <c:ext xmlns:c16="http://schemas.microsoft.com/office/drawing/2014/chart" uri="{C3380CC4-5D6E-409C-BE32-E72D297353CC}">
              <c16:uniqueId val="{00000000-2087-7E43-8BBD-01F2D2FC6421}"/>
            </c:ext>
          </c:extLst>
        </c:ser>
        <c:ser>
          <c:idx val="1"/>
          <c:order val="1"/>
          <c:tx>
            <c:strRef>
              <c:f>'Volume Distribution Trend'!$C$29</c:f>
              <c:strCache>
                <c:ptCount val="1"/>
                <c:pt idx="0">
                  <c:v>LANCE Volume</c:v>
                </c:pt>
              </c:strCache>
            </c:strRef>
          </c:tx>
          <c:spPr>
            <a:solidFill>
              <a:schemeClr val="accent3"/>
            </a:solidFill>
          </c:spPr>
          <c:invertIfNegative val="0"/>
          <c:cat>
            <c:strRef>
              <c:f>'Volume Distribution Trend'!$A$30:$A$56</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'Volume Distribution Trend'!$C$30:$C$56</c:f>
              <c:numCache>
                <c:formatCode>#,##0.00</c:formatCode>
                <c:ptCount val="27"/>
                <c:pt idx="0">
                  <c:v>0</c:v>
                </c:pt>
                <c:pt idx="10">
                  <c:v>239.357451171875</c:v>
                </c:pt>
                <c:pt idx="11">
                  <c:v>475.84899414062494</c:v>
                </c:pt>
                <c:pt idx="12">
                  <c:v>833.81921875</c:v>
                </c:pt>
                <c:pt idx="13">
                  <c:v>856.63578125000004</c:v>
                </c:pt>
                <c:pt idx="14">
                  <c:v>891.62641206054695</c:v>
                </c:pt>
                <c:pt idx="15">
                  <c:v>786.36682507619889</c:v>
                </c:pt>
                <c:pt idx="16">
                  <c:v>763.04763924963061</c:v>
                </c:pt>
                <c:pt idx="17">
                  <c:v>889.13361675249939</c:v>
                </c:pt>
                <c:pt idx="18">
                  <c:v>874.06199730241701</c:v>
                </c:pt>
                <c:pt idx="19">
                  <c:v>842.38937777741194</c:v>
                </c:pt>
                <c:pt idx="20">
                  <c:v>954.39680664062496</c:v>
                </c:pt>
                <c:pt idx="21">
                  <c:v>2287.2399999999998</c:v>
                </c:pt>
                <c:pt idx="22">
                  <c:v>2099.61</c:v>
                </c:pt>
                <c:pt idx="23">
                  <c:v>2627.6859892800999</c:v>
                </c:pt>
                <c:pt idx="24">
                  <c:v>2605.1660445511575</c:v>
                </c:pt>
                <c:pt idx="25">
                  <c:v>2047.6</c:v>
                </c:pt>
                <c:pt idx="26">
                  <c:v>4528.9801231252295</c:v>
                </c:pt>
              </c:numCache>
            </c:numRef>
          </c:val>
          <c:extLst>
            <c:ext xmlns:c16="http://schemas.microsoft.com/office/drawing/2014/chart" uri="{C3380CC4-5D6E-409C-BE32-E72D297353CC}">
              <c16:uniqueId val="{00000001-2087-7E43-8BBD-01F2D2FC6421}"/>
            </c:ext>
          </c:extLst>
        </c:ser>
        <c:dLbls>
          <c:showLegendKey val="0"/>
          <c:showVal val="0"/>
          <c:showCatName val="0"/>
          <c:showSerName val="0"/>
          <c:showPercent val="0"/>
          <c:showBubbleSize val="0"/>
        </c:dLbls>
        <c:gapWidth val="150"/>
        <c:overlap val="100"/>
        <c:axId val="-442280288"/>
        <c:axId val="-442273760"/>
      </c:barChart>
      <c:catAx>
        <c:axId val="-442280288"/>
        <c:scaling>
          <c:orientation val="minMax"/>
        </c:scaling>
        <c:delete val="0"/>
        <c:axPos val="b"/>
        <c:numFmt formatCode="General" sourceLinked="1"/>
        <c:majorTickMark val="none"/>
        <c:minorTickMark val="none"/>
        <c:tickLblPos val="nextTo"/>
        <c:txPr>
          <a:bodyPr rot="0" vert="horz"/>
          <a:lstStyle/>
          <a:p>
            <a:pPr>
              <a:defRPr/>
            </a:pPr>
            <a:endParaRPr lang="en-US"/>
          </a:p>
        </c:txPr>
        <c:crossAx val="-442273760"/>
        <c:crosses val="autoZero"/>
        <c:auto val="1"/>
        <c:lblAlgn val="ctr"/>
        <c:lblOffset val="100"/>
        <c:tickLblSkip val="1"/>
        <c:tickMarkSkip val="1"/>
        <c:noMultiLvlLbl val="0"/>
      </c:catAx>
      <c:valAx>
        <c:axId val="-442273760"/>
        <c:scaling>
          <c:orientation val="minMax"/>
        </c:scaling>
        <c:delete val="0"/>
        <c:axPos val="l"/>
        <c:majorGridlines/>
        <c:title>
          <c:tx>
            <c:rich>
              <a:bodyPr rot="-5400000" vert="horz"/>
              <a:lstStyle/>
              <a:p>
                <a:pPr>
                  <a:defRPr/>
                </a:pPr>
                <a:r>
                  <a:rPr lang="en-US"/>
                  <a:t>Volume (TBs)</a:t>
                </a:r>
              </a:p>
            </c:rich>
          </c:tx>
          <c:overlay val="0"/>
        </c:title>
        <c:numFmt formatCode="#,##0" sourceLinked="0"/>
        <c:majorTickMark val="none"/>
        <c:minorTickMark val="none"/>
        <c:tickLblPos val="nextTo"/>
        <c:txPr>
          <a:bodyPr rot="0" vert="horz"/>
          <a:lstStyle/>
          <a:p>
            <a:pPr>
              <a:defRPr/>
            </a:pPr>
            <a:endParaRPr lang="en-US"/>
          </a:p>
        </c:txPr>
        <c:crossAx val="-442280288"/>
        <c:crosses val="autoZero"/>
        <c:crossBetween val="between"/>
      </c:valAx>
      <c:spPr>
        <a:ln>
          <a:solidFill>
            <a:sysClr val="windowText" lastClr="000000"/>
          </a:solidFill>
        </a:ln>
      </c:spPr>
    </c:plotArea>
    <c:legend>
      <c:legendPos val="r"/>
      <c:layout>
        <c:manualLayout>
          <c:xMode val="edge"/>
          <c:yMode val="edge"/>
          <c:x val="0.21787551840404376"/>
          <c:y val="0.23440066530070544"/>
          <c:w val="0.11564500860945483"/>
          <c:h val="0.13564302459025593"/>
        </c:manualLayout>
      </c:layout>
      <c:overlay val="0"/>
    </c:legend>
    <c:plotVisOnly val="1"/>
    <c:dispBlanksAs val="gap"/>
    <c:showDLblsOverMax val="0"/>
  </c:chart>
  <c:printSettings>
    <c:headerFooter alignWithMargins="0"/>
    <c:pageMargins b="1" l="0.75000000000001465" r="0.75000000000001465" t="1" header="0.5" footer="0.5"/>
    <c:pageSetup orientation="landscape"/>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600" b="0" i="0" u="none" strike="noStrike" baseline="0">
                <a:solidFill>
                  <a:srgbClr val="000000"/>
                </a:solidFill>
                <a:latin typeface="Calibri"/>
                <a:ea typeface="Calibri"/>
                <a:cs typeface="Calibri"/>
              </a:defRPr>
            </a:pPr>
            <a:r>
              <a:rPr lang="en-US" sz="1600" b="1" i="0" u="none" strike="noStrike" baseline="0">
                <a:solidFill>
                  <a:srgbClr val="000000"/>
                </a:solidFill>
                <a:latin typeface="Calibri"/>
              </a:rPr>
              <a:t>Multi-Year Volume Distribution Trend by Data Center </a:t>
            </a:r>
            <a:r>
              <a:rPr lang="en-US" sz="1400" b="1" i="0" u="none" strike="noStrike" baseline="0">
                <a:solidFill>
                  <a:srgbClr val="000000"/>
                </a:solidFill>
                <a:latin typeface="Calibri"/>
              </a:rPr>
              <a:t>(TBs)</a:t>
            </a:r>
          </a:p>
        </c:rich>
      </c:tx>
      <c:overlay val="0"/>
      <c:spPr>
        <a:noFill/>
        <a:ln w="25400">
          <a:noFill/>
        </a:ln>
      </c:spPr>
    </c:title>
    <c:autoTitleDeleted val="0"/>
    <c:plotArea>
      <c:layout/>
      <c:barChart>
        <c:barDir val="col"/>
        <c:grouping val="stacked"/>
        <c:varyColors val="0"/>
        <c:ser>
          <c:idx val="0"/>
          <c:order val="0"/>
          <c:tx>
            <c:strRef>
              <c:f>'Volume Distribution Trend'!$B$62</c:f>
              <c:strCache>
                <c:ptCount val="1"/>
                <c:pt idx="0">
                  <c:v>ASDC</c:v>
                </c:pt>
              </c:strCache>
            </c:strRef>
          </c:tx>
          <c:spPr>
            <a:gradFill rotWithShape="0">
              <a:gsLst>
                <a:gs pos="0">
                  <a:srgbClr val="A2BFF8"/>
                </a:gs>
                <a:gs pos="100000">
                  <a:srgbClr val="3670B6"/>
                </a:gs>
              </a:gsLst>
              <a:lin ang="5400000"/>
            </a:gradFill>
            <a:ln w="25400">
              <a:noFill/>
            </a:ln>
            <a:effectLst/>
          </c:spPr>
          <c:invertIfNegative val="0"/>
          <c:cat>
            <c:strRef>
              <c:f>'Volume Distribution Trend'!$A$63:$A$89</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'Volume Distribution Trend'!$B$63:$B$89</c:f>
              <c:numCache>
                <c:formatCode>#,##0.00</c:formatCode>
                <c:ptCount val="27"/>
                <c:pt idx="0">
                  <c:v>6.3172656250000001</c:v>
                </c:pt>
                <c:pt idx="1">
                  <c:v>30.381982421875001</c:v>
                </c:pt>
                <c:pt idx="2">
                  <c:v>62.533749999999998</c:v>
                </c:pt>
                <c:pt idx="3">
                  <c:v>107.8969921875</c:v>
                </c:pt>
                <c:pt idx="4">
                  <c:v>147.00599609375001</c:v>
                </c:pt>
                <c:pt idx="5">
                  <c:v>127.368349609375</c:v>
                </c:pt>
                <c:pt idx="6">
                  <c:v>204.69980468750001</c:v>
                </c:pt>
                <c:pt idx="7">
                  <c:v>225.239443359375</c:v>
                </c:pt>
                <c:pt idx="8">
                  <c:v>167.13746093750001</c:v>
                </c:pt>
                <c:pt idx="9">
                  <c:v>187.91737431887725</c:v>
                </c:pt>
                <c:pt idx="10">
                  <c:v>232.70969726562501</c:v>
                </c:pt>
                <c:pt idx="11">
                  <c:v>195.51194335937498</c:v>
                </c:pt>
                <c:pt idx="12">
                  <c:v>643.93322265625011</c:v>
                </c:pt>
                <c:pt idx="13">
                  <c:v>624.53992187500012</c:v>
                </c:pt>
                <c:pt idx="14">
                  <c:v>1094.296884765625</c:v>
                </c:pt>
                <c:pt idx="15">
                  <c:v>1142.3560986581333</c:v>
                </c:pt>
                <c:pt idx="16">
                  <c:v>1315.178235138271</c:v>
                </c:pt>
                <c:pt idx="17">
                  <c:v>2378.3300919152084</c:v>
                </c:pt>
                <c:pt idx="18">
                  <c:v>2313.0587907771342</c:v>
                </c:pt>
                <c:pt idx="19">
                  <c:v>3142.6228653905264</c:v>
                </c:pt>
                <c:pt idx="20">
                  <c:v>2427.3425886308537</c:v>
                </c:pt>
                <c:pt idx="21">
                  <c:v>3164.3391878759603</c:v>
                </c:pt>
                <c:pt idx="22">
                  <c:v>3679.7392073924252</c:v>
                </c:pt>
                <c:pt idx="23">
                  <c:v>3335.4138302683277</c:v>
                </c:pt>
                <c:pt idx="24">
                  <c:v>5325.7900261250888</c:v>
                </c:pt>
                <c:pt idx="25">
                  <c:v>21456.394719662607</c:v>
                </c:pt>
                <c:pt idx="26">
                  <c:v>15254.847918434172</c:v>
                </c:pt>
              </c:numCache>
            </c:numRef>
          </c:val>
          <c:extLst>
            <c:ext xmlns:c16="http://schemas.microsoft.com/office/drawing/2014/chart" uri="{C3380CC4-5D6E-409C-BE32-E72D297353CC}">
              <c16:uniqueId val="{00000000-A57F-DF43-8A7B-C5A20CC81CC3}"/>
            </c:ext>
          </c:extLst>
        </c:ser>
        <c:ser>
          <c:idx val="1"/>
          <c:order val="1"/>
          <c:tx>
            <c:strRef>
              <c:f>'Volume Distribution Trend'!$C$62</c:f>
              <c:strCache>
                <c:ptCount val="1"/>
                <c:pt idx="0">
                  <c:v>ASF DAAC</c:v>
                </c:pt>
              </c:strCache>
            </c:strRef>
          </c:tx>
          <c:spPr>
            <a:gradFill rotWithShape="0">
              <a:gsLst>
                <a:gs pos="0">
                  <a:srgbClr val="FAA1A0"/>
                </a:gs>
                <a:gs pos="100000">
                  <a:srgbClr val="B93734"/>
                </a:gs>
              </a:gsLst>
              <a:lin ang="5400000"/>
            </a:gradFill>
            <a:ln w="25400">
              <a:noFill/>
            </a:ln>
            <a:effectLst/>
          </c:spPr>
          <c:invertIfNegative val="0"/>
          <c:cat>
            <c:strRef>
              <c:f>'Volume Distribution Trend'!$A$63:$A$89</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'Volume Distribution Trend'!$C$63:$C$89</c:f>
              <c:numCache>
                <c:formatCode>#,##0.00</c:formatCode>
                <c:ptCount val="27"/>
                <c:pt idx="0">
                  <c:v>5.2929687499999999E-3</c:v>
                </c:pt>
                <c:pt idx="1">
                  <c:v>0.13567382812500001</c:v>
                </c:pt>
                <c:pt idx="2">
                  <c:v>4.8105468749999998E-2</c:v>
                </c:pt>
                <c:pt idx="3">
                  <c:v>1.35962890625</c:v>
                </c:pt>
                <c:pt idx="4">
                  <c:v>2.350791015625</c:v>
                </c:pt>
                <c:pt idx="5">
                  <c:v>2.3142578125000002</c:v>
                </c:pt>
                <c:pt idx="6">
                  <c:v>1.8812011718749999</c:v>
                </c:pt>
                <c:pt idx="7">
                  <c:v>2.1581738281249998</c:v>
                </c:pt>
                <c:pt idx="8">
                  <c:v>16.502802734374999</c:v>
                </c:pt>
                <c:pt idx="9">
                  <c:v>41.982197265624997</c:v>
                </c:pt>
                <c:pt idx="10">
                  <c:v>2.6634765624999996</c:v>
                </c:pt>
                <c:pt idx="11">
                  <c:v>103.1064453125</c:v>
                </c:pt>
                <c:pt idx="12">
                  <c:v>188.17906250000001</c:v>
                </c:pt>
                <c:pt idx="13">
                  <c:v>81.960302734375006</c:v>
                </c:pt>
                <c:pt idx="14">
                  <c:v>349.97136718750005</c:v>
                </c:pt>
                <c:pt idx="15">
                  <c:v>189.67558521090601</c:v>
                </c:pt>
                <c:pt idx="16">
                  <c:v>625.93828388214115</c:v>
                </c:pt>
                <c:pt idx="17">
                  <c:v>1418.5444757995174</c:v>
                </c:pt>
                <c:pt idx="18">
                  <c:v>4765.1611050831152</c:v>
                </c:pt>
                <c:pt idx="19">
                  <c:v>7046.9466499104692</c:v>
                </c:pt>
                <c:pt idx="20">
                  <c:v>15479.991969146842</c:v>
                </c:pt>
                <c:pt idx="21">
                  <c:v>26178.076805144643</c:v>
                </c:pt>
                <c:pt idx="22">
                  <c:v>49408.364429043417</c:v>
                </c:pt>
                <c:pt idx="23">
                  <c:v>63111.81197048648</c:v>
                </c:pt>
                <c:pt idx="24">
                  <c:v>78999.770487238333</c:v>
                </c:pt>
                <c:pt idx="25">
                  <c:v>86806.466648276764</c:v>
                </c:pt>
                <c:pt idx="26">
                  <c:v>161166.33362126211</c:v>
                </c:pt>
              </c:numCache>
            </c:numRef>
          </c:val>
          <c:extLst>
            <c:ext xmlns:c16="http://schemas.microsoft.com/office/drawing/2014/chart" uri="{C3380CC4-5D6E-409C-BE32-E72D297353CC}">
              <c16:uniqueId val="{00000001-A57F-DF43-8A7B-C5A20CC81CC3}"/>
            </c:ext>
          </c:extLst>
        </c:ser>
        <c:ser>
          <c:idx val="2"/>
          <c:order val="2"/>
          <c:tx>
            <c:strRef>
              <c:f>'Volume Distribution Trend'!$D$62</c:f>
              <c:strCache>
                <c:ptCount val="1"/>
                <c:pt idx="0">
                  <c:v>CDDIS</c:v>
                </c:pt>
              </c:strCache>
            </c:strRef>
          </c:tx>
          <c:spPr>
            <a:gradFill rotWithShape="0">
              <a:gsLst>
                <a:gs pos="0">
                  <a:srgbClr val="D4F4A6"/>
                </a:gs>
                <a:gs pos="100000">
                  <a:srgbClr val="8DB241"/>
                </a:gs>
              </a:gsLst>
              <a:lin ang="5400000"/>
            </a:gradFill>
            <a:ln w="25400">
              <a:noFill/>
            </a:ln>
            <a:effectLst/>
          </c:spPr>
          <c:invertIfNegative val="0"/>
          <c:cat>
            <c:strRef>
              <c:f>'Volume Distribution Trend'!$A$63:$A$89</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'Volume Distribution Trend'!$D$63:$D$89</c:f>
              <c:numCache>
                <c:formatCode>#,##0.00</c:formatCode>
                <c:ptCount val="27"/>
                <c:pt idx="0">
                  <c:v>0</c:v>
                </c:pt>
                <c:pt idx="1">
                  <c:v>0</c:v>
                </c:pt>
                <c:pt idx="2">
                  <c:v>0</c:v>
                </c:pt>
                <c:pt idx="3">
                  <c:v>0</c:v>
                </c:pt>
                <c:pt idx="4">
                  <c:v>0</c:v>
                </c:pt>
                <c:pt idx="5">
                  <c:v>0</c:v>
                </c:pt>
                <c:pt idx="6">
                  <c:v>0</c:v>
                </c:pt>
                <c:pt idx="7">
                  <c:v>0</c:v>
                </c:pt>
                <c:pt idx="8">
                  <c:v>0</c:v>
                </c:pt>
                <c:pt idx="9">
                  <c:v>9.2010803301645563</c:v>
                </c:pt>
                <c:pt idx="10">
                  <c:v>17.431845703124999</c:v>
                </c:pt>
                <c:pt idx="11">
                  <c:v>35.759863281250006</c:v>
                </c:pt>
                <c:pt idx="12">
                  <c:v>37.516135742187501</c:v>
                </c:pt>
                <c:pt idx="13">
                  <c:v>48.772626953124998</c:v>
                </c:pt>
                <c:pt idx="14">
                  <c:v>72.337968749999987</c:v>
                </c:pt>
                <c:pt idx="15">
                  <c:v>93.666928523617472</c:v>
                </c:pt>
                <c:pt idx="16">
                  <c:v>143.02083835122664</c:v>
                </c:pt>
                <c:pt idx="17">
                  <c:v>151.56757468700411</c:v>
                </c:pt>
                <c:pt idx="18">
                  <c:v>204.15549725133349</c:v>
                </c:pt>
                <c:pt idx="19">
                  <c:v>247.40886884517704</c:v>
                </c:pt>
                <c:pt idx="20">
                  <c:v>356.48163042754214</c:v>
                </c:pt>
                <c:pt idx="21">
                  <c:v>276.03156435923256</c:v>
                </c:pt>
                <c:pt idx="22">
                  <c:v>325.95150172814107</c:v>
                </c:pt>
                <c:pt idx="23">
                  <c:v>385.32457069577811</c:v>
                </c:pt>
                <c:pt idx="24">
                  <c:v>493.81568473858391</c:v>
                </c:pt>
                <c:pt idx="25">
                  <c:v>1508.5462092773241</c:v>
                </c:pt>
                <c:pt idx="26">
                  <c:v>624.8489313141439</c:v>
                </c:pt>
              </c:numCache>
            </c:numRef>
          </c:val>
          <c:extLst>
            <c:ext xmlns:c16="http://schemas.microsoft.com/office/drawing/2014/chart" uri="{C3380CC4-5D6E-409C-BE32-E72D297353CC}">
              <c16:uniqueId val="{00000002-A57F-DF43-8A7B-C5A20CC81CC3}"/>
            </c:ext>
          </c:extLst>
        </c:ser>
        <c:ser>
          <c:idx val="3"/>
          <c:order val="3"/>
          <c:tx>
            <c:strRef>
              <c:f>'Volume Distribution Trend'!$E$62</c:f>
              <c:strCache>
                <c:ptCount val="1"/>
                <c:pt idx="0">
                  <c:v>CSDA</c:v>
                </c:pt>
              </c:strCache>
            </c:strRef>
          </c:tx>
          <c:invertIfNegative val="0"/>
          <c:cat>
            <c:strRef>
              <c:f>'Volume Distribution Trend'!$A$63:$A$89</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'Volume Distribution Trend'!$E$63:$E$89</c:f>
              <c:numCache>
                <c:formatCode>#,##0.00</c:formatCode>
                <c:ptCount val="27"/>
                <c:pt idx="23">
                  <c:v>9.2705912647943322E-3</c:v>
                </c:pt>
                <c:pt idx="24">
                  <c:v>0.82252045925906669</c:v>
                </c:pt>
                <c:pt idx="25">
                  <c:v>2.0720568393326069</c:v>
                </c:pt>
                <c:pt idx="26">
                  <c:v>6.6486040012050527</c:v>
                </c:pt>
              </c:numCache>
            </c:numRef>
          </c:val>
          <c:extLst>
            <c:ext xmlns:c16="http://schemas.microsoft.com/office/drawing/2014/chart" uri="{C3380CC4-5D6E-409C-BE32-E72D297353CC}">
              <c16:uniqueId val="{00000003-A57F-DF43-8A7B-C5A20CC81CC3}"/>
            </c:ext>
          </c:extLst>
        </c:ser>
        <c:ser>
          <c:idx val="4"/>
          <c:order val="4"/>
          <c:tx>
            <c:strRef>
              <c:f>'Volume Distribution Trend'!$F$62</c:f>
              <c:strCache>
                <c:ptCount val="1"/>
                <c:pt idx="0">
                  <c:v>GESDISC</c:v>
                </c:pt>
              </c:strCache>
            </c:strRef>
          </c:tx>
          <c:spPr>
            <a:gradFill rotWithShape="0">
              <a:gsLst>
                <a:gs pos="0">
                  <a:srgbClr val="C5B3E2"/>
                </a:gs>
                <a:gs pos="100000">
                  <a:srgbClr val="704F97"/>
                </a:gs>
              </a:gsLst>
              <a:lin ang="5400000"/>
            </a:gradFill>
            <a:ln w="25400">
              <a:noFill/>
            </a:ln>
            <a:effectLst/>
          </c:spPr>
          <c:invertIfNegative val="0"/>
          <c:cat>
            <c:strRef>
              <c:f>'Volume Distribution Trend'!$A$63:$A$89</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'Volume Distribution Trend'!$F$63:$F$89</c:f>
              <c:numCache>
                <c:formatCode>#,##0.00</c:formatCode>
                <c:ptCount val="27"/>
                <c:pt idx="0">
                  <c:v>20.989853515625001</c:v>
                </c:pt>
                <c:pt idx="1">
                  <c:v>45.371953124999997</c:v>
                </c:pt>
                <c:pt idx="2">
                  <c:v>82.972685546874999</c:v>
                </c:pt>
                <c:pt idx="3">
                  <c:v>185.01539062500001</c:v>
                </c:pt>
                <c:pt idx="4">
                  <c:v>278.12639648437499</c:v>
                </c:pt>
                <c:pt idx="5">
                  <c:v>361.22099609374999</c:v>
                </c:pt>
                <c:pt idx="6">
                  <c:v>493.29072265624995</c:v>
                </c:pt>
                <c:pt idx="7">
                  <c:v>192.64949218750002</c:v>
                </c:pt>
                <c:pt idx="8">
                  <c:v>302.79853515624995</c:v>
                </c:pt>
                <c:pt idx="9">
                  <c:v>487.31976638919474</c:v>
                </c:pt>
                <c:pt idx="10">
                  <c:v>698.67523437499995</c:v>
                </c:pt>
                <c:pt idx="11">
                  <c:v>1042.4527050781251</c:v>
                </c:pt>
                <c:pt idx="12">
                  <c:v>1327.66482421875</c:v>
                </c:pt>
                <c:pt idx="13">
                  <c:v>1942.4786132812501</c:v>
                </c:pt>
                <c:pt idx="14">
                  <c:v>1770.654091796875</c:v>
                </c:pt>
                <c:pt idx="15">
                  <c:v>2071.4167294901977</c:v>
                </c:pt>
                <c:pt idx="16">
                  <c:v>4058.9668372702859</c:v>
                </c:pt>
                <c:pt idx="17">
                  <c:v>5627.2969162931304</c:v>
                </c:pt>
                <c:pt idx="18">
                  <c:v>5034.0588623252679</c:v>
                </c:pt>
                <c:pt idx="19">
                  <c:v>5609.586306892762</c:v>
                </c:pt>
                <c:pt idx="20">
                  <c:v>7198.7309283590685</c:v>
                </c:pt>
                <c:pt idx="21">
                  <c:v>8196.3377035890444</c:v>
                </c:pt>
                <c:pt idx="22">
                  <c:v>8791.0822091912978</c:v>
                </c:pt>
                <c:pt idx="23">
                  <c:v>10914.5644135077</c:v>
                </c:pt>
                <c:pt idx="24">
                  <c:v>13199.778674924022</c:v>
                </c:pt>
                <c:pt idx="25">
                  <c:v>17779.891098175529</c:v>
                </c:pt>
                <c:pt idx="26">
                  <c:v>33434.001522306498</c:v>
                </c:pt>
              </c:numCache>
            </c:numRef>
          </c:val>
          <c:extLst>
            <c:ext xmlns:c16="http://schemas.microsoft.com/office/drawing/2014/chart" uri="{C3380CC4-5D6E-409C-BE32-E72D297353CC}">
              <c16:uniqueId val="{00000004-A57F-DF43-8A7B-C5A20CC81CC3}"/>
            </c:ext>
          </c:extLst>
        </c:ser>
        <c:ser>
          <c:idx val="5"/>
          <c:order val="5"/>
          <c:tx>
            <c:strRef>
              <c:f>'Volume Distribution Trend'!$G$62</c:f>
              <c:strCache>
                <c:ptCount val="1"/>
                <c:pt idx="0">
                  <c:v>GHRC DAAC</c:v>
                </c:pt>
              </c:strCache>
            </c:strRef>
          </c:tx>
          <c:spPr>
            <a:gradFill rotWithShape="0">
              <a:gsLst>
                <a:gs pos="0">
                  <a:srgbClr val="9DE2FF"/>
                </a:gs>
                <a:gs pos="100000">
                  <a:srgbClr val="31A1C0"/>
                </a:gs>
              </a:gsLst>
              <a:lin ang="5400000"/>
            </a:gradFill>
            <a:ln w="25400">
              <a:noFill/>
            </a:ln>
            <a:effectLst/>
          </c:spPr>
          <c:invertIfNegative val="0"/>
          <c:cat>
            <c:strRef>
              <c:f>'Volume Distribution Trend'!$A$63:$A$89</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'Volume Distribution Trend'!$G$63:$G$89</c:f>
              <c:numCache>
                <c:formatCode>#,##0.00</c:formatCode>
                <c:ptCount val="27"/>
                <c:pt idx="0">
                  <c:v>0.631953125</c:v>
                </c:pt>
                <c:pt idx="1">
                  <c:v>1.0003906250000001</c:v>
                </c:pt>
                <c:pt idx="2">
                  <c:v>1.2462792968750001</c:v>
                </c:pt>
                <c:pt idx="3">
                  <c:v>6.4866796874999997</c:v>
                </c:pt>
                <c:pt idx="4">
                  <c:v>7.6999804687499998</c:v>
                </c:pt>
                <c:pt idx="5">
                  <c:v>7.5567480468749997</c:v>
                </c:pt>
                <c:pt idx="6">
                  <c:v>9.1041308593749992</c:v>
                </c:pt>
                <c:pt idx="7">
                  <c:v>8.0089160156249992</c:v>
                </c:pt>
                <c:pt idx="8">
                  <c:v>12.077255859375001</c:v>
                </c:pt>
                <c:pt idx="9">
                  <c:v>8.6275993815233889</c:v>
                </c:pt>
                <c:pt idx="10">
                  <c:v>12.410048828124999</c:v>
                </c:pt>
                <c:pt idx="11">
                  <c:v>5.9392285156250004</c:v>
                </c:pt>
                <c:pt idx="12">
                  <c:v>7.2834960937500011</c:v>
                </c:pt>
                <c:pt idx="13">
                  <c:v>6.94921875</c:v>
                </c:pt>
                <c:pt idx="14">
                  <c:v>8.9811523437499989</c:v>
                </c:pt>
                <c:pt idx="15">
                  <c:v>16.130874663122061</c:v>
                </c:pt>
                <c:pt idx="16">
                  <c:v>8.8443165346970822</c:v>
                </c:pt>
                <c:pt idx="17">
                  <c:v>20.591103977747451</c:v>
                </c:pt>
                <c:pt idx="18">
                  <c:v>12.591962663170269</c:v>
                </c:pt>
                <c:pt idx="19">
                  <c:v>26.237466519949471</c:v>
                </c:pt>
                <c:pt idx="20">
                  <c:v>15.774109394924338</c:v>
                </c:pt>
                <c:pt idx="21">
                  <c:v>15.458082516180149</c:v>
                </c:pt>
                <c:pt idx="22">
                  <c:v>29.785183869781484</c:v>
                </c:pt>
                <c:pt idx="23">
                  <c:v>19.106782130404081</c:v>
                </c:pt>
                <c:pt idx="24">
                  <c:v>29.987305788642473</c:v>
                </c:pt>
                <c:pt idx="25">
                  <c:v>48.377376769058102</c:v>
                </c:pt>
                <c:pt idx="26">
                  <c:v>1357.426846862666</c:v>
                </c:pt>
              </c:numCache>
            </c:numRef>
          </c:val>
          <c:extLst>
            <c:ext xmlns:c16="http://schemas.microsoft.com/office/drawing/2014/chart" uri="{C3380CC4-5D6E-409C-BE32-E72D297353CC}">
              <c16:uniqueId val="{00000005-A57F-DF43-8A7B-C5A20CC81CC3}"/>
            </c:ext>
          </c:extLst>
        </c:ser>
        <c:ser>
          <c:idx val="6"/>
          <c:order val="6"/>
          <c:tx>
            <c:strRef>
              <c:f>'Volume Distribution Trend'!$H$62</c:f>
              <c:strCache>
                <c:ptCount val="1"/>
                <c:pt idx="0">
                  <c:v>LP DAAC</c:v>
                </c:pt>
              </c:strCache>
            </c:strRef>
          </c:tx>
          <c:spPr>
            <a:gradFill rotWithShape="0">
              <a:gsLst>
                <a:gs pos="0">
                  <a:srgbClr val="FFB885"/>
                </a:gs>
                <a:gs pos="100000">
                  <a:srgbClr val="F28225"/>
                </a:gs>
              </a:gsLst>
              <a:lin ang="5400000"/>
            </a:gradFill>
            <a:ln w="25400">
              <a:noFill/>
            </a:ln>
            <a:effectLst/>
          </c:spPr>
          <c:invertIfNegative val="0"/>
          <c:cat>
            <c:strRef>
              <c:f>'Volume Distribution Trend'!$A$63:$A$89</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'Volume Distribution Trend'!$H$63:$H$89</c:f>
              <c:numCache>
                <c:formatCode>#,##0.00</c:formatCode>
                <c:ptCount val="27"/>
                <c:pt idx="0">
                  <c:v>8.6935839843749996</c:v>
                </c:pt>
                <c:pt idx="1">
                  <c:v>25.714638671874997</c:v>
                </c:pt>
                <c:pt idx="2">
                  <c:v>171.31546874999998</c:v>
                </c:pt>
                <c:pt idx="3">
                  <c:v>110.43490234375</c:v>
                </c:pt>
                <c:pt idx="4">
                  <c:v>209.817412109375</c:v>
                </c:pt>
                <c:pt idx="5">
                  <c:v>224.27232421874999</c:v>
                </c:pt>
                <c:pt idx="6">
                  <c:v>328.99618164062503</c:v>
                </c:pt>
                <c:pt idx="7">
                  <c:v>431.39848632812499</c:v>
                </c:pt>
                <c:pt idx="8">
                  <c:v>448.11911132812497</c:v>
                </c:pt>
                <c:pt idx="9">
                  <c:v>538.93535439403638</c:v>
                </c:pt>
                <c:pt idx="10">
                  <c:v>952.70526367187483</c:v>
                </c:pt>
                <c:pt idx="11">
                  <c:v>1178.546416015625</c:v>
                </c:pt>
                <c:pt idx="12">
                  <c:v>1200.8664941406253</c:v>
                </c:pt>
                <c:pt idx="13">
                  <c:v>1456.1670898437501</c:v>
                </c:pt>
                <c:pt idx="14">
                  <c:v>2132.9461816406251</c:v>
                </c:pt>
                <c:pt idx="15">
                  <c:v>1801.2341377453213</c:v>
                </c:pt>
                <c:pt idx="16">
                  <c:v>2501.0258962979528</c:v>
                </c:pt>
                <c:pt idx="17">
                  <c:v>4255.6231546384679</c:v>
                </c:pt>
                <c:pt idx="18">
                  <c:v>4591.9783496847385</c:v>
                </c:pt>
                <c:pt idx="19">
                  <c:v>7854.7410374871542</c:v>
                </c:pt>
                <c:pt idx="20">
                  <c:v>4295.675914706997</c:v>
                </c:pt>
                <c:pt idx="21">
                  <c:v>5563.5739033607933</c:v>
                </c:pt>
                <c:pt idx="22">
                  <c:v>9332.6586216569885</c:v>
                </c:pt>
                <c:pt idx="23">
                  <c:v>12309.017858402382</c:v>
                </c:pt>
                <c:pt idx="24">
                  <c:v>26695.945931484614</c:v>
                </c:pt>
                <c:pt idx="25">
                  <c:v>18806.544330172528</c:v>
                </c:pt>
                <c:pt idx="26">
                  <c:v>48206.500866283684</c:v>
                </c:pt>
              </c:numCache>
            </c:numRef>
          </c:val>
          <c:extLst>
            <c:ext xmlns:c16="http://schemas.microsoft.com/office/drawing/2014/chart" uri="{C3380CC4-5D6E-409C-BE32-E72D297353CC}">
              <c16:uniqueId val="{00000006-A57F-DF43-8A7B-C5A20CC81CC3}"/>
            </c:ext>
          </c:extLst>
        </c:ser>
        <c:ser>
          <c:idx val="7"/>
          <c:order val="7"/>
          <c:tx>
            <c:strRef>
              <c:f>'Volume Distribution Trend'!$I$62</c:f>
              <c:strCache>
                <c:ptCount val="1"/>
                <c:pt idx="0">
                  <c:v>LAADS DAAC</c:v>
                </c:pt>
              </c:strCache>
            </c:strRef>
          </c:tx>
          <c:spPr>
            <a:gradFill rotWithShape="0">
              <a:gsLst>
                <a:gs pos="0">
                  <a:srgbClr val="B6D1FF"/>
                </a:gs>
                <a:gs pos="100000">
                  <a:srgbClr val="8AA7D8"/>
                </a:gs>
              </a:gsLst>
              <a:lin ang="5400000"/>
            </a:gradFill>
            <a:ln w="25400">
              <a:noFill/>
            </a:ln>
            <a:effectLst/>
          </c:spPr>
          <c:invertIfNegative val="0"/>
          <c:cat>
            <c:strRef>
              <c:f>'Volume Distribution Trend'!$A$63:$A$89</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'Volume Distribution Trend'!$I$63:$I$89</c:f>
              <c:numCache>
                <c:formatCode>#,##0.00</c:formatCode>
                <c:ptCount val="27"/>
                <c:pt idx="0">
                  <c:v>0</c:v>
                </c:pt>
                <c:pt idx="1">
                  <c:v>0</c:v>
                </c:pt>
                <c:pt idx="2">
                  <c:v>0</c:v>
                </c:pt>
                <c:pt idx="3">
                  <c:v>0</c:v>
                </c:pt>
                <c:pt idx="4">
                  <c:v>0</c:v>
                </c:pt>
                <c:pt idx="5">
                  <c:v>0</c:v>
                </c:pt>
                <c:pt idx="6">
                  <c:v>18.479091796875</c:v>
                </c:pt>
                <c:pt idx="7">
                  <c:v>564.21239257812499</c:v>
                </c:pt>
                <c:pt idx="8">
                  <c:v>813.94316406250005</c:v>
                </c:pt>
                <c:pt idx="9">
                  <c:v>866.74800395509089</c:v>
                </c:pt>
                <c:pt idx="10">
                  <c:v>1287.3805273437499</c:v>
                </c:pt>
                <c:pt idx="11">
                  <c:v>1578.392802734375</c:v>
                </c:pt>
                <c:pt idx="12">
                  <c:v>1289.7931152343751</c:v>
                </c:pt>
                <c:pt idx="13">
                  <c:v>2080.3925195312499</c:v>
                </c:pt>
                <c:pt idx="14">
                  <c:v>3045.8086132812505</c:v>
                </c:pt>
                <c:pt idx="15">
                  <c:v>3916.7340831344395</c:v>
                </c:pt>
                <c:pt idx="16">
                  <c:v>2935.5405872167821</c:v>
                </c:pt>
                <c:pt idx="17">
                  <c:v>2161.3215733560392</c:v>
                </c:pt>
                <c:pt idx="18">
                  <c:v>3807.4714743847521</c:v>
                </c:pt>
                <c:pt idx="19">
                  <c:v>9631.8542780975458</c:v>
                </c:pt>
                <c:pt idx="20">
                  <c:v>9482.8015255586179</c:v>
                </c:pt>
                <c:pt idx="21">
                  <c:v>10949.505956707984</c:v>
                </c:pt>
                <c:pt idx="22">
                  <c:v>19121.102081971603</c:v>
                </c:pt>
                <c:pt idx="23">
                  <c:v>12804.38909766198</c:v>
                </c:pt>
                <c:pt idx="24">
                  <c:v>14913.204309293022</c:v>
                </c:pt>
                <c:pt idx="25">
                  <c:v>40832.780262161556</c:v>
                </c:pt>
                <c:pt idx="26">
                  <c:v>80730.296350117234</c:v>
                </c:pt>
              </c:numCache>
            </c:numRef>
          </c:val>
          <c:extLst>
            <c:ext xmlns:c16="http://schemas.microsoft.com/office/drawing/2014/chart" uri="{C3380CC4-5D6E-409C-BE32-E72D297353CC}">
              <c16:uniqueId val="{00000007-A57F-DF43-8A7B-C5A20CC81CC3}"/>
            </c:ext>
          </c:extLst>
        </c:ser>
        <c:ser>
          <c:idx val="8"/>
          <c:order val="8"/>
          <c:tx>
            <c:strRef>
              <c:f>'Volume Distribution Trend'!$J$62</c:f>
              <c:strCache>
                <c:ptCount val="1"/>
                <c:pt idx="0">
                  <c:v>NSIDC DAAC</c:v>
                </c:pt>
              </c:strCache>
            </c:strRef>
          </c:tx>
          <c:spPr>
            <a:gradFill rotWithShape="0">
              <a:gsLst>
                <a:gs pos="0">
                  <a:srgbClr val="FFB6B4"/>
                </a:gs>
                <a:gs pos="100000">
                  <a:srgbClr val="DA8A89"/>
                </a:gs>
              </a:gsLst>
              <a:lin ang="5400000"/>
            </a:gradFill>
            <a:ln w="25400">
              <a:noFill/>
            </a:ln>
            <a:effectLst/>
          </c:spPr>
          <c:invertIfNegative val="0"/>
          <c:cat>
            <c:strRef>
              <c:f>'Volume Distribution Trend'!$A$63:$A$89</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'Volume Distribution Trend'!$J$63:$J$89</c:f>
              <c:numCache>
                <c:formatCode>#,##0.00</c:formatCode>
                <c:ptCount val="27"/>
                <c:pt idx="0">
                  <c:v>0.23598632812500001</c:v>
                </c:pt>
                <c:pt idx="1">
                  <c:v>0.40013671875000001</c:v>
                </c:pt>
                <c:pt idx="2">
                  <c:v>1.3582031250000002</c:v>
                </c:pt>
                <c:pt idx="3">
                  <c:v>4.1982421875</c:v>
                </c:pt>
                <c:pt idx="4">
                  <c:v>15.913281250000001</c:v>
                </c:pt>
                <c:pt idx="5">
                  <c:v>27.105429687499999</c:v>
                </c:pt>
                <c:pt idx="6">
                  <c:v>55.692490234375001</c:v>
                </c:pt>
                <c:pt idx="7">
                  <c:v>69.537167968749998</c:v>
                </c:pt>
                <c:pt idx="8">
                  <c:v>81.316923828124999</c:v>
                </c:pt>
                <c:pt idx="9">
                  <c:v>119.99649580963225</c:v>
                </c:pt>
                <c:pt idx="10">
                  <c:v>140.17009765624996</c:v>
                </c:pt>
                <c:pt idx="11">
                  <c:v>185.13568359375</c:v>
                </c:pt>
                <c:pt idx="12">
                  <c:v>168.33932617187497</c:v>
                </c:pt>
                <c:pt idx="13">
                  <c:v>180.22646484374997</c:v>
                </c:pt>
                <c:pt idx="14">
                  <c:v>169.87938476562502</c:v>
                </c:pt>
                <c:pt idx="15">
                  <c:v>201.59095327375303</c:v>
                </c:pt>
                <c:pt idx="16">
                  <c:v>262.98465774811689</c:v>
                </c:pt>
                <c:pt idx="17">
                  <c:v>383.64800415002031</c:v>
                </c:pt>
                <c:pt idx="18">
                  <c:v>542.40039763831942</c:v>
                </c:pt>
                <c:pt idx="19">
                  <c:v>741.9419173061566</c:v>
                </c:pt>
                <c:pt idx="20">
                  <c:v>1391.6840914633183</c:v>
                </c:pt>
                <c:pt idx="21">
                  <c:v>1662.7633851516339</c:v>
                </c:pt>
                <c:pt idx="22">
                  <c:v>2043.2440052018492</c:v>
                </c:pt>
                <c:pt idx="23">
                  <c:v>3661.8983519570197</c:v>
                </c:pt>
                <c:pt idx="24">
                  <c:v>12554.571044049932</c:v>
                </c:pt>
                <c:pt idx="25">
                  <c:v>19040.517111921763</c:v>
                </c:pt>
                <c:pt idx="26">
                  <c:v>129740.34174742151</c:v>
                </c:pt>
              </c:numCache>
            </c:numRef>
          </c:val>
          <c:extLst>
            <c:ext xmlns:c16="http://schemas.microsoft.com/office/drawing/2014/chart" uri="{C3380CC4-5D6E-409C-BE32-E72D297353CC}">
              <c16:uniqueId val="{00000008-A57F-DF43-8A7B-C5A20CC81CC3}"/>
            </c:ext>
          </c:extLst>
        </c:ser>
        <c:ser>
          <c:idx val="9"/>
          <c:order val="9"/>
          <c:tx>
            <c:strRef>
              <c:f>'Volume Distribution Trend'!$K$62</c:f>
              <c:strCache>
                <c:ptCount val="1"/>
                <c:pt idx="0">
                  <c:v>OB.DAAC </c:v>
                </c:pt>
              </c:strCache>
            </c:strRef>
          </c:tx>
          <c:spPr>
            <a:gradFill rotWithShape="0">
              <a:gsLst>
                <a:gs pos="0">
                  <a:srgbClr val="E4FFBA"/>
                </a:gs>
                <a:gs pos="100000">
                  <a:srgbClr val="BBD68E"/>
                </a:gs>
              </a:gsLst>
              <a:lin ang="5400000"/>
            </a:gradFill>
            <a:ln w="25400">
              <a:noFill/>
            </a:ln>
            <a:effectLst/>
          </c:spPr>
          <c:invertIfNegative val="0"/>
          <c:cat>
            <c:strRef>
              <c:f>'Volume Distribution Trend'!$A$63:$A$89</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'Volume Distribution Trend'!$K$63:$K$89</c:f>
              <c:numCache>
                <c:formatCode>#,##0.00</c:formatCode>
                <c:ptCount val="27"/>
                <c:pt idx="0">
                  <c:v>0</c:v>
                </c:pt>
                <c:pt idx="1">
                  <c:v>0</c:v>
                </c:pt>
                <c:pt idx="2">
                  <c:v>0</c:v>
                </c:pt>
                <c:pt idx="3">
                  <c:v>0</c:v>
                </c:pt>
                <c:pt idx="4">
                  <c:v>2.8958511352539062</c:v>
                </c:pt>
                <c:pt idx="5">
                  <c:v>8.6921787261962891</c:v>
                </c:pt>
                <c:pt idx="6">
                  <c:v>23.707084655761719</c:v>
                </c:pt>
                <c:pt idx="7">
                  <c:v>36.011285781860352</c:v>
                </c:pt>
                <c:pt idx="8">
                  <c:v>59.605855941772468</c:v>
                </c:pt>
                <c:pt idx="9">
                  <c:v>73.955380859374998</c:v>
                </c:pt>
                <c:pt idx="10">
                  <c:v>173.84639648437499</c:v>
                </c:pt>
                <c:pt idx="11">
                  <c:v>282.97775390625003</c:v>
                </c:pt>
                <c:pt idx="12">
                  <c:v>370.48637695312499</c:v>
                </c:pt>
                <c:pt idx="13">
                  <c:v>500.98374023437503</c:v>
                </c:pt>
                <c:pt idx="14">
                  <c:v>404.45936523437501</c:v>
                </c:pt>
                <c:pt idx="15">
                  <c:v>1191.0308301382836</c:v>
                </c:pt>
                <c:pt idx="16">
                  <c:v>1479.5026629857307</c:v>
                </c:pt>
                <c:pt idx="17">
                  <c:v>1388.5250310475176</c:v>
                </c:pt>
                <c:pt idx="18">
                  <c:v>1277.2397893217526</c:v>
                </c:pt>
                <c:pt idx="19">
                  <c:v>1419.2565291333219</c:v>
                </c:pt>
                <c:pt idx="20">
                  <c:v>2258.0962122898009</c:v>
                </c:pt>
                <c:pt idx="21">
                  <c:v>2072.4764548165576</c:v>
                </c:pt>
                <c:pt idx="22">
                  <c:v>2652.1905676660649</c:v>
                </c:pt>
                <c:pt idx="23">
                  <c:v>2898.9472917848766</c:v>
                </c:pt>
                <c:pt idx="24">
                  <c:v>1644.2729312570671</c:v>
                </c:pt>
                <c:pt idx="25">
                  <c:v>3590.8465475862404</c:v>
                </c:pt>
                <c:pt idx="26">
                  <c:v>6160.4523149530278</c:v>
                </c:pt>
              </c:numCache>
            </c:numRef>
          </c:val>
          <c:extLst>
            <c:ext xmlns:c16="http://schemas.microsoft.com/office/drawing/2014/chart" uri="{C3380CC4-5D6E-409C-BE32-E72D297353CC}">
              <c16:uniqueId val="{00000009-A57F-DF43-8A7B-C5A20CC81CC3}"/>
            </c:ext>
          </c:extLst>
        </c:ser>
        <c:ser>
          <c:idx val="10"/>
          <c:order val="10"/>
          <c:tx>
            <c:strRef>
              <c:f>'Volume Distribution Trend'!$L$62</c:f>
              <c:strCache>
                <c:ptCount val="1"/>
                <c:pt idx="0">
                  <c:v>ORNL DAAC</c:v>
                </c:pt>
              </c:strCache>
            </c:strRef>
          </c:tx>
          <c:spPr>
            <a:gradFill rotWithShape="0">
              <a:gsLst>
                <a:gs pos="0">
                  <a:srgbClr val="D6C5F1"/>
                </a:gs>
                <a:gs pos="100000">
                  <a:srgbClr val="A896C2"/>
                </a:gs>
              </a:gsLst>
              <a:lin ang="5400000"/>
            </a:gradFill>
            <a:ln w="25400">
              <a:noFill/>
            </a:ln>
            <a:effectLst/>
          </c:spPr>
          <c:invertIfNegative val="0"/>
          <c:cat>
            <c:strRef>
              <c:f>'Volume Distribution Trend'!$A$63:$A$89</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'Volume Distribution Trend'!$L$63:$L$89</c:f>
              <c:numCache>
                <c:formatCode>#,##0.00</c:formatCode>
                <c:ptCount val="27"/>
                <c:pt idx="0">
                  <c:v>1.0458984375000001E-2</c:v>
                </c:pt>
                <c:pt idx="1">
                  <c:v>2.0849609375000001E-2</c:v>
                </c:pt>
                <c:pt idx="2">
                  <c:v>0.46712890624999998</c:v>
                </c:pt>
                <c:pt idx="3">
                  <c:v>1.212646484375</c:v>
                </c:pt>
                <c:pt idx="4">
                  <c:v>1.2292578125</c:v>
                </c:pt>
                <c:pt idx="5">
                  <c:v>1.89794921875</c:v>
                </c:pt>
                <c:pt idx="6">
                  <c:v>0.94814453124999998</c:v>
                </c:pt>
                <c:pt idx="7">
                  <c:v>1.1746484374999999</c:v>
                </c:pt>
                <c:pt idx="8">
                  <c:v>0.73626953125000005</c:v>
                </c:pt>
                <c:pt idx="9">
                  <c:v>2.859052655876436</c:v>
                </c:pt>
                <c:pt idx="10">
                  <c:v>4.9920605468749999</c:v>
                </c:pt>
                <c:pt idx="11">
                  <c:v>7.1624218749999997</c:v>
                </c:pt>
                <c:pt idx="12">
                  <c:v>10.159755859375002</c:v>
                </c:pt>
                <c:pt idx="13">
                  <c:v>16.330400390625002</c:v>
                </c:pt>
                <c:pt idx="14">
                  <c:v>21.51076171875</c:v>
                </c:pt>
                <c:pt idx="15">
                  <c:v>20.427300843186387</c:v>
                </c:pt>
                <c:pt idx="16">
                  <c:v>71.654050646128539</c:v>
                </c:pt>
                <c:pt idx="17">
                  <c:v>169.07318274293493</c:v>
                </c:pt>
                <c:pt idx="18">
                  <c:v>369.99535867868644</c:v>
                </c:pt>
                <c:pt idx="19">
                  <c:v>334.68256025501478</c:v>
                </c:pt>
                <c:pt idx="20">
                  <c:v>275.63115082560773</c:v>
                </c:pt>
                <c:pt idx="21">
                  <c:v>583.80616283701715</c:v>
                </c:pt>
                <c:pt idx="22">
                  <c:v>1079.3364815819732</c:v>
                </c:pt>
                <c:pt idx="23">
                  <c:v>1305.6510455729263</c:v>
                </c:pt>
                <c:pt idx="24">
                  <c:v>4805.1108017227507</c:v>
                </c:pt>
                <c:pt idx="25">
                  <c:v>2722.0789968397062</c:v>
                </c:pt>
                <c:pt idx="26">
                  <c:v>17221.674466776829</c:v>
                </c:pt>
              </c:numCache>
            </c:numRef>
          </c:val>
          <c:extLst>
            <c:ext xmlns:c16="http://schemas.microsoft.com/office/drawing/2014/chart" uri="{C3380CC4-5D6E-409C-BE32-E72D297353CC}">
              <c16:uniqueId val="{0000000A-A57F-DF43-8A7B-C5A20CC81CC3}"/>
            </c:ext>
          </c:extLst>
        </c:ser>
        <c:ser>
          <c:idx val="11"/>
          <c:order val="11"/>
          <c:tx>
            <c:strRef>
              <c:f>'Volume Distribution Trend'!$M$62</c:f>
              <c:strCache>
                <c:ptCount val="1"/>
                <c:pt idx="0">
                  <c:v>PO.DAAC</c:v>
                </c:pt>
              </c:strCache>
            </c:strRef>
          </c:tx>
          <c:spPr>
            <a:gradFill rotWithShape="0">
              <a:gsLst>
                <a:gs pos="0">
                  <a:srgbClr val="B2F1FF"/>
                </a:gs>
                <a:gs pos="100000">
                  <a:srgbClr val="87C8DF"/>
                </a:gs>
              </a:gsLst>
              <a:lin ang="5400000"/>
            </a:gradFill>
            <a:ln w="25400">
              <a:noFill/>
            </a:ln>
            <a:effectLst/>
          </c:spPr>
          <c:invertIfNegative val="0"/>
          <c:cat>
            <c:strRef>
              <c:f>'Volume Distribution Trend'!$A$63:$A$89</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'Volume Distribution Trend'!$M$63:$M$89</c:f>
              <c:numCache>
                <c:formatCode>#,##0.00</c:formatCode>
                <c:ptCount val="27"/>
                <c:pt idx="0">
                  <c:v>1.853076171875</c:v>
                </c:pt>
                <c:pt idx="1">
                  <c:v>2.729267578125</c:v>
                </c:pt>
                <c:pt idx="2">
                  <c:v>4.9204785156249997</c:v>
                </c:pt>
                <c:pt idx="3">
                  <c:v>28.077333984374999</c:v>
                </c:pt>
                <c:pt idx="4">
                  <c:v>37.485546874999997</c:v>
                </c:pt>
                <c:pt idx="5">
                  <c:v>31.372324218749998</c:v>
                </c:pt>
                <c:pt idx="6">
                  <c:v>36.545048828124997</c:v>
                </c:pt>
                <c:pt idx="7">
                  <c:v>14.05916015625</c:v>
                </c:pt>
                <c:pt idx="8">
                  <c:v>62.173291015624997</c:v>
                </c:pt>
                <c:pt idx="9">
                  <c:v>91.35252567675154</c:v>
                </c:pt>
                <c:pt idx="10">
                  <c:v>104.92124023437498</c:v>
                </c:pt>
                <c:pt idx="11">
                  <c:v>111.833515625</c:v>
                </c:pt>
                <c:pt idx="12">
                  <c:v>161.62029296874999</c:v>
                </c:pt>
                <c:pt idx="13">
                  <c:v>232.35997070312499</c:v>
                </c:pt>
                <c:pt idx="14">
                  <c:v>207.10779296875</c:v>
                </c:pt>
                <c:pt idx="15">
                  <c:v>300.98538081447805</c:v>
                </c:pt>
                <c:pt idx="16">
                  <c:v>481.28024073248207</c:v>
                </c:pt>
                <c:pt idx="17">
                  <c:v>547.693270146636</c:v>
                </c:pt>
                <c:pt idx="18">
                  <c:v>575.22878332717403</c:v>
                </c:pt>
                <c:pt idx="19">
                  <c:v>608.16590161141198</c:v>
                </c:pt>
                <c:pt idx="20">
                  <c:v>946.38637886907759</c:v>
                </c:pt>
                <c:pt idx="21">
                  <c:v>1446.7530219632524</c:v>
                </c:pt>
                <c:pt idx="22">
                  <c:v>4139.5547063332269</c:v>
                </c:pt>
                <c:pt idx="23">
                  <c:v>1698.4783187739247</c:v>
                </c:pt>
                <c:pt idx="24">
                  <c:v>3222.9995428369325</c:v>
                </c:pt>
                <c:pt idx="25">
                  <c:v>4325.0380257007191</c:v>
                </c:pt>
                <c:pt idx="26">
                  <c:v>29377.246124062603</c:v>
                </c:pt>
              </c:numCache>
            </c:numRef>
          </c:val>
          <c:extLst>
            <c:ext xmlns:c16="http://schemas.microsoft.com/office/drawing/2014/chart" uri="{C3380CC4-5D6E-409C-BE32-E72D297353CC}">
              <c16:uniqueId val="{0000000B-A57F-DF43-8A7B-C5A20CC81CC3}"/>
            </c:ext>
          </c:extLst>
        </c:ser>
        <c:ser>
          <c:idx val="13"/>
          <c:order val="12"/>
          <c:tx>
            <c:strRef>
              <c:f>'Volume Distribution Trend'!$N$62</c:f>
              <c:strCache>
                <c:ptCount val="1"/>
                <c:pt idx="0">
                  <c:v>SEDAC</c:v>
                </c:pt>
              </c:strCache>
            </c:strRef>
          </c:tx>
          <c:invertIfNegative val="0"/>
          <c:cat>
            <c:strRef>
              <c:f>'Volume Distribution Trend'!$A$63:$A$89</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'Volume Distribution Trend'!$N$63:$N$89</c:f>
              <c:numCache>
                <c:formatCode>#,##0.00</c:formatCode>
                <c:ptCount val="27"/>
                <c:pt idx="0">
                  <c:v>8.0019531249999998E-2</c:v>
                </c:pt>
                <c:pt idx="1">
                  <c:v>0.1175390625</c:v>
                </c:pt>
                <c:pt idx="2">
                  <c:v>0.16963867187500001</c:v>
                </c:pt>
                <c:pt idx="3">
                  <c:v>0.22001953125000001</c:v>
                </c:pt>
                <c:pt idx="4">
                  <c:v>0.15578125000000001</c:v>
                </c:pt>
                <c:pt idx="5">
                  <c:v>0.167841796875</c:v>
                </c:pt>
                <c:pt idx="6">
                  <c:v>0.156494140625</c:v>
                </c:pt>
                <c:pt idx="7">
                  <c:v>8.1708984375000002E-2</c:v>
                </c:pt>
                <c:pt idx="8">
                  <c:v>6.4414062499999994E-2</c:v>
                </c:pt>
                <c:pt idx="9">
                  <c:v>0.31630323165882113</c:v>
                </c:pt>
                <c:pt idx="10">
                  <c:v>1.4294628906250002</c:v>
                </c:pt>
                <c:pt idx="11">
                  <c:v>2.8848437499999999</c:v>
                </c:pt>
                <c:pt idx="12">
                  <c:v>1.470908203125</c:v>
                </c:pt>
                <c:pt idx="13">
                  <c:v>2.5720312500000002</c:v>
                </c:pt>
                <c:pt idx="14">
                  <c:v>2.7203515624999999</c:v>
                </c:pt>
                <c:pt idx="15">
                  <c:v>1.6725470381334149</c:v>
                </c:pt>
                <c:pt idx="16">
                  <c:v>2.8853466487826123</c:v>
                </c:pt>
                <c:pt idx="17">
                  <c:v>5.9447709620208062</c:v>
                </c:pt>
                <c:pt idx="18">
                  <c:v>8.5406350103512469</c:v>
                </c:pt>
                <c:pt idx="19">
                  <c:v>13.233766058233382</c:v>
                </c:pt>
                <c:pt idx="20">
                  <c:v>14.656736233481688</c:v>
                </c:pt>
                <c:pt idx="21">
                  <c:v>18.567785647362996</c:v>
                </c:pt>
                <c:pt idx="22">
                  <c:v>26.975272704018472</c:v>
                </c:pt>
                <c:pt idx="23">
                  <c:v>32.708721189489459</c:v>
                </c:pt>
                <c:pt idx="24">
                  <c:v>51.132992068145491</c:v>
                </c:pt>
                <c:pt idx="25">
                  <c:v>27.406947322416215</c:v>
                </c:pt>
                <c:pt idx="26">
                  <c:v>7.871003454056328E-4</c:v>
                </c:pt>
              </c:numCache>
            </c:numRef>
          </c:val>
          <c:extLst>
            <c:ext xmlns:c16="http://schemas.microsoft.com/office/drawing/2014/chart" uri="{C3380CC4-5D6E-409C-BE32-E72D297353CC}">
              <c16:uniqueId val="{0000000C-A57F-DF43-8A7B-C5A20CC81CC3}"/>
            </c:ext>
          </c:extLst>
        </c:ser>
        <c:ser>
          <c:idx val="14"/>
          <c:order val="13"/>
          <c:tx>
            <c:strRef>
              <c:f>'Volume Distribution Trend'!$P$62</c:f>
              <c:strCache>
                <c:ptCount val="1"/>
                <c:pt idx="0">
                  <c:v>LANCE</c:v>
                </c:pt>
              </c:strCache>
            </c:strRef>
          </c:tx>
          <c:spPr>
            <a:solidFill>
              <a:schemeClr val="accent3"/>
            </a:solidFill>
          </c:spPr>
          <c:invertIfNegative val="0"/>
          <c:cat>
            <c:strRef>
              <c:f>'Volume Distribution Trend'!$A$63:$A$89</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'Volume Distribution Trend'!$P$63:$P$89</c:f>
              <c:numCache>
                <c:formatCode>#,##0.00</c:formatCode>
                <c:ptCount val="27"/>
                <c:pt idx="10">
                  <c:v>239.357451171875</c:v>
                </c:pt>
                <c:pt idx="11">
                  <c:v>475.84899414062494</c:v>
                </c:pt>
                <c:pt idx="12">
                  <c:v>833.81921875</c:v>
                </c:pt>
                <c:pt idx="13">
                  <c:v>856.63578125000004</c:v>
                </c:pt>
                <c:pt idx="14">
                  <c:v>891.62641206054695</c:v>
                </c:pt>
                <c:pt idx="15">
                  <c:v>786.36682507619889</c:v>
                </c:pt>
                <c:pt idx="16">
                  <c:v>763.04763924963061</c:v>
                </c:pt>
                <c:pt idx="17">
                  <c:v>889.13361675249939</c:v>
                </c:pt>
                <c:pt idx="18">
                  <c:v>874.06199730241701</c:v>
                </c:pt>
                <c:pt idx="19">
                  <c:v>842.38937777741194</c:v>
                </c:pt>
                <c:pt idx="20">
                  <c:v>954.39680664062496</c:v>
                </c:pt>
                <c:pt idx="21">
                  <c:v>2287.2399999999998</c:v>
                </c:pt>
                <c:pt idx="22">
                  <c:v>2099.61</c:v>
                </c:pt>
                <c:pt idx="23">
                  <c:v>2627.6859892800999</c:v>
                </c:pt>
                <c:pt idx="24">
                  <c:v>2605.1660445511575</c:v>
                </c:pt>
                <c:pt idx="25">
                  <c:v>2047.6</c:v>
                </c:pt>
                <c:pt idx="26">
                  <c:v>4528.9801231252295</c:v>
                </c:pt>
              </c:numCache>
            </c:numRef>
          </c:val>
          <c:extLst>
            <c:ext xmlns:c16="http://schemas.microsoft.com/office/drawing/2014/chart" uri="{C3380CC4-5D6E-409C-BE32-E72D297353CC}">
              <c16:uniqueId val="{0000000D-A57F-DF43-8A7B-C5A20CC81CC3}"/>
            </c:ext>
          </c:extLst>
        </c:ser>
        <c:dLbls>
          <c:showLegendKey val="0"/>
          <c:showVal val="0"/>
          <c:showCatName val="0"/>
          <c:showSerName val="0"/>
          <c:showPercent val="0"/>
          <c:showBubbleSize val="0"/>
        </c:dLbls>
        <c:gapWidth val="55"/>
        <c:overlap val="100"/>
        <c:axId val="-442269952"/>
        <c:axId val="-442269408"/>
        <c:extLst/>
      </c:barChart>
      <c:catAx>
        <c:axId val="-442269952"/>
        <c:scaling>
          <c:orientation val="minMax"/>
        </c:scaling>
        <c:delete val="0"/>
        <c:axPos val="b"/>
        <c:numFmt formatCode="General" sourceLinked="1"/>
        <c:majorTickMark val="none"/>
        <c:minorTickMark val="none"/>
        <c:tickLblPos val="nextTo"/>
        <c:spPr>
          <a:ln w="3175">
            <a:solidFill>
              <a:srgbClr val="808080"/>
            </a:solidFill>
            <a:prstDash val="solid"/>
          </a:ln>
        </c:spPr>
        <c:txPr>
          <a:bodyPr/>
          <a:lstStyle/>
          <a:p>
            <a:pPr>
              <a:defRPr sz="1200" b="1"/>
            </a:pPr>
            <a:endParaRPr lang="en-US"/>
          </a:p>
        </c:txPr>
        <c:crossAx val="-442269408"/>
        <c:crosses val="autoZero"/>
        <c:auto val="1"/>
        <c:lblAlgn val="ctr"/>
        <c:lblOffset val="100"/>
        <c:noMultiLvlLbl val="0"/>
      </c:catAx>
      <c:valAx>
        <c:axId val="-442269408"/>
        <c:scaling>
          <c:orientation val="minMax"/>
        </c:scaling>
        <c:delete val="0"/>
        <c:axPos val="l"/>
        <c:majorGridlines>
          <c:spPr>
            <a:ln w="3175">
              <a:solidFill>
                <a:srgbClr val="808080"/>
              </a:solidFill>
              <a:prstDash val="solid"/>
            </a:ln>
          </c:spPr>
        </c:majorGridlines>
        <c:title>
          <c:tx>
            <c:rich>
              <a:bodyPr rot="-5400000" vert="horz"/>
              <a:lstStyle/>
              <a:p>
                <a:pPr>
                  <a:defRPr sz="1200"/>
                </a:pPr>
                <a:r>
                  <a:rPr lang="en-US" sz="1200"/>
                  <a:t>Volume (TBs)</a:t>
                </a:r>
              </a:p>
            </c:rich>
          </c:tx>
          <c:overlay val="0"/>
        </c:title>
        <c:numFmt formatCode="#,##0" sourceLinked="0"/>
        <c:majorTickMark val="none"/>
        <c:minorTickMark val="none"/>
        <c:tickLblPos val="nextTo"/>
        <c:spPr>
          <a:ln w="3175">
            <a:solidFill>
              <a:srgbClr val="808080"/>
            </a:solidFill>
            <a:prstDash val="solid"/>
          </a:ln>
        </c:spPr>
        <c:crossAx val="-442269952"/>
        <c:crosses val="autoZero"/>
        <c:crossBetween val="between"/>
      </c:valAx>
      <c:spPr>
        <a:solidFill>
          <a:srgbClr val="FFFFFF"/>
        </a:solidFill>
        <a:ln w="25400">
          <a:solidFill>
            <a:sysClr val="window" lastClr="FFFFFF">
              <a:lumMod val="50000"/>
            </a:sysClr>
          </a:solidFill>
        </a:ln>
        <a:effectLst/>
      </c:spPr>
    </c:plotArea>
    <c:legend>
      <c:legendPos val="t"/>
      <c:overlay val="0"/>
      <c:spPr>
        <a:noFill/>
        <a:ln w="25400">
          <a:solidFill>
            <a:schemeClr val="tx1"/>
          </a:solidFill>
        </a:ln>
      </c:spPr>
    </c:legend>
    <c:plotVisOnly val="1"/>
    <c:dispBlanksAs val="gap"/>
    <c:showDLblsOverMax val="0"/>
  </c:chart>
  <c:spPr>
    <a:solidFill>
      <a:srgbClr val="FFFFFF"/>
    </a:solidFill>
    <a:ln w="3175">
      <a:solidFill>
        <a:schemeClr val="tx1"/>
      </a:solidFill>
      <a:prstDash val="solid"/>
    </a:ln>
  </c:spPr>
  <c:printSettings>
    <c:headerFooter alignWithMargins="0"/>
    <c:pageMargins b="1" l="0.75000000000001465" r="0.75000000000001465" t="1" header="0.5" footer="0.5"/>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000">
                <a:latin typeface="Arial" pitchFamily="34" charset="0"/>
                <a:cs typeface="Arial" pitchFamily="34" charset="0"/>
              </a:defRPr>
            </a:pPr>
            <a:r>
              <a:rPr lang="en-US" sz="1200">
                <a:latin typeface="Arial" pitchFamily="34" charset="0"/>
                <a:cs typeface="Arial" pitchFamily="34" charset="0"/>
              </a:rPr>
              <a:t>Yearly Data Files </a:t>
            </a:r>
            <a:r>
              <a:rPr lang="en-US" sz="1200" b="1" i="0" u="none" strike="noStrike" baseline="0"/>
              <a:t>Distributed </a:t>
            </a:r>
            <a:r>
              <a:rPr lang="en-US" sz="1200">
                <a:latin typeface="Arial" pitchFamily="34" charset="0"/>
                <a:cs typeface="Arial" pitchFamily="34" charset="0"/>
              </a:rPr>
              <a:t>by Product Level</a:t>
            </a:r>
          </a:p>
        </c:rich>
      </c:tx>
      <c:layout>
        <c:manualLayout>
          <c:xMode val="edge"/>
          <c:yMode val="edge"/>
          <c:x val="0.32756203659190292"/>
          <c:y val="2.9085790969493756E-2"/>
        </c:manualLayout>
      </c:layout>
      <c:overlay val="0"/>
    </c:title>
    <c:autoTitleDeleted val="0"/>
    <c:plotArea>
      <c:layout>
        <c:manualLayout>
          <c:layoutTarget val="inner"/>
          <c:xMode val="edge"/>
          <c:yMode val="edge"/>
          <c:x val="0.12653456075919164"/>
          <c:y val="0.10417515490393192"/>
          <c:w val="0.84214548211868934"/>
          <c:h val="0.75934195203636934"/>
        </c:manualLayout>
      </c:layout>
      <c:barChart>
        <c:barDir val="col"/>
        <c:grouping val="stacked"/>
        <c:varyColors val="0"/>
        <c:ser>
          <c:idx val="4"/>
          <c:order val="0"/>
          <c:tx>
            <c:strRef>
              <c:f>Product_level_Trend!$B$17</c:f>
              <c:strCache>
                <c:ptCount val="1"/>
                <c:pt idx="0">
                  <c:v>Level 0</c:v>
                </c:pt>
              </c:strCache>
            </c:strRef>
          </c:tx>
          <c:spPr>
            <a:ln w="6350">
              <a:solidFill>
                <a:prstClr val="black"/>
              </a:solidFill>
            </a:ln>
          </c:spPr>
          <c:invertIfNegative val="0"/>
          <c:cat>
            <c:strRef>
              <c:f>Product_level_Trend!$A$18:$A$44</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Product_level_Trend!$B$18:$B$44</c:f>
              <c:numCache>
                <c:formatCode>_(* #,##0.00_);_(* \(#,##0.00\);_(* "-"??_);_(@_)</c:formatCode>
                <c:ptCount val="27"/>
                <c:pt idx="0">
                  <c:v>7.3846999999999996E-2</c:v>
                </c:pt>
                <c:pt idx="1">
                  <c:v>0.38306000000000001</c:v>
                </c:pt>
                <c:pt idx="2">
                  <c:v>0.36446800000000001</c:v>
                </c:pt>
                <c:pt idx="3">
                  <c:v>0.93133200000000005</c:v>
                </c:pt>
                <c:pt idx="4">
                  <c:v>2.8445179999999999</c:v>
                </c:pt>
                <c:pt idx="5">
                  <c:v>0.98538800000000004</c:v>
                </c:pt>
                <c:pt idx="6">
                  <c:v>1.201684</c:v>
                </c:pt>
                <c:pt idx="7">
                  <c:v>1.5309870000000001</c:v>
                </c:pt>
                <c:pt idx="8">
                  <c:v>0.73440899999999998</c:v>
                </c:pt>
                <c:pt idx="9">
                  <c:v>1.38883</c:v>
                </c:pt>
                <c:pt idx="10">
                  <c:v>1.13025</c:v>
                </c:pt>
                <c:pt idx="11">
                  <c:v>1.7256720000000001</c:v>
                </c:pt>
                <c:pt idx="12">
                  <c:v>1.6792830000000001</c:v>
                </c:pt>
                <c:pt idx="13">
                  <c:v>2.5817540000000001</c:v>
                </c:pt>
                <c:pt idx="14">
                  <c:v>2.9024570000000001</c:v>
                </c:pt>
                <c:pt idx="15">
                  <c:v>4.2102680000000001</c:v>
                </c:pt>
                <c:pt idx="16">
                  <c:v>3.290146</c:v>
                </c:pt>
                <c:pt idx="17">
                  <c:v>2.202728</c:v>
                </c:pt>
                <c:pt idx="18">
                  <c:v>1.518332</c:v>
                </c:pt>
                <c:pt idx="19">
                  <c:v>2.228008</c:v>
                </c:pt>
                <c:pt idx="20">
                  <c:v>3.57429</c:v>
                </c:pt>
                <c:pt idx="21">
                  <c:v>3.57429</c:v>
                </c:pt>
                <c:pt idx="22">
                  <c:v>2.138207</c:v>
                </c:pt>
                <c:pt idx="23">
                  <c:v>0.69956700000000005</c:v>
                </c:pt>
                <c:pt idx="24">
                  <c:v>0.44851000000000002</c:v>
                </c:pt>
                <c:pt idx="25">
                  <c:v>12.991069</c:v>
                </c:pt>
                <c:pt idx="26">
                  <c:v>31.074138000000001</c:v>
                </c:pt>
              </c:numCache>
            </c:numRef>
          </c:val>
          <c:extLst>
            <c:ext xmlns:c16="http://schemas.microsoft.com/office/drawing/2014/chart" uri="{C3380CC4-5D6E-409C-BE32-E72D297353CC}">
              <c16:uniqueId val="{00000000-6D2E-B545-8C1B-1F236291D4CA}"/>
            </c:ext>
          </c:extLst>
        </c:ser>
        <c:ser>
          <c:idx val="5"/>
          <c:order val="1"/>
          <c:tx>
            <c:strRef>
              <c:f>Product_level_Trend!$C$17</c:f>
              <c:strCache>
                <c:ptCount val="1"/>
                <c:pt idx="0">
                  <c:v>Level 1</c:v>
                </c:pt>
              </c:strCache>
            </c:strRef>
          </c:tx>
          <c:spPr>
            <a:ln w="6350">
              <a:solidFill>
                <a:prstClr val="black"/>
              </a:solidFill>
            </a:ln>
          </c:spPr>
          <c:invertIfNegative val="0"/>
          <c:cat>
            <c:strRef>
              <c:f>Product_level_Trend!$A$18:$A$44</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Product_level_Trend!$C$18:$C$44</c:f>
              <c:numCache>
                <c:formatCode>_(* #,##0.00_);_(* \(#,##0.00\);_(* "-"??_);_(@_)</c:formatCode>
                <c:ptCount val="27"/>
                <c:pt idx="0">
                  <c:v>0.455897</c:v>
                </c:pt>
                <c:pt idx="1">
                  <c:v>1.6666430000000001</c:v>
                </c:pt>
                <c:pt idx="2">
                  <c:v>4.5956840000000003</c:v>
                </c:pt>
                <c:pt idx="3">
                  <c:v>7.4671089999999998</c:v>
                </c:pt>
                <c:pt idx="4">
                  <c:v>10.78206</c:v>
                </c:pt>
                <c:pt idx="5">
                  <c:v>9.976718</c:v>
                </c:pt>
                <c:pt idx="6">
                  <c:v>15.127181999999999</c:v>
                </c:pt>
                <c:pt idx="7">
                  <c:v>22.666913000000001</c:v>
                </c:pt>
                <c:pt idx="8">
                  <c:v>31.290271000000001</c:v>
                </c:pt>
                <c:pt idx="9">
                  <c:v>58.512839999999997</c:v>
                </c:pt>
                <c:pt idx="10">
                  <c:v>96.292953999999995</c:v>
                </c:pt>
                <c:pt idx="11">
                  <c:v>127.444305</c:v>
                </c:pt>
                <c:pt idx="12">
                  <c:v>140.29547099999999</c:v>
                </c:pt>
                <c:pt idx="13">
                  <c:v>160.09891200000001</c:v>
                </c:pt>
                <c:pt idx="14">
                  <c:v>197.91232199999999</c:v>
                </c:pt>
                <c:pt idx="15">
                  <c:v>243.10916</c:v>
                </c:pt>
                <c:pt idx="16">
                  <c:v>302.96056800000002</c:v>
                </c:pt>
                <c:pt idx="17">
                  <c:v>280.23853200000002</c:v>
                </c:pt>
                <c:pt idx="18">
                  <c:v>351.45623399999999</c:v>
                </c:pt>
                <c:pt idx="19">
                  <c:v>409.95981799999998</c:v>
                </c:pt>
                <c:pt idx="20">
                  <c:v>404.82909699999999</c:v>
                </c:pt>
                <c:pt idx="21">
                  <c:v>404.82909699999999</c:v>
                </c:pt>
                <c:pt idx="22">
                  <c:v>666.95384899999999</c:v>
                </c:pt>
                <c:pt idx="23">
                  <c:v>1197.375231</c:v>
                </c:pt>
                <c:pt idx="24">
                  <c:v>1331.9370309999999</c:v>
                </c:pt>
                <c:pt idx="25">
                  <c:v>1528.8666479999999</c:v>
                </c:pt>
                <c:pt idx="26">
                  <c:v>2487.348649</c:v>
                </c:pt>
              </c:numCache>
            </c:numRef>
          </c:val>
          <c:extLst>
            <c:ext xmlns:c16="http://schemas.microsoft.com/office/drawing/2014/chart" uri="{C3380CC4-5D6E-409C-BE32-E72D297353CC}">
              <c16:uniqueId val="{00000001-6D2E-B545-8C1B-1F236291D4CA}"/>
            </c:ext>
          </c:extLst>
        </c:ser>
        <c:ser>
          <c:idx val="0"/>
          <c:order val="2"/>
          <c:tx>
            <c:strRef>
              <c:f>Product_level_Trend!$D$17</c:f>
              <c:strCache>
                <c:ptCount val="1"/>
                <c:pt idx="0">
                  <c:v>Level 2</c:v>
                </c:pt>
              </c:strCache>
            </c:strRef>
          </c:tx>
          <c:spPr>
            <a:ln w="6350">
              <a:solidFill>
                <a:prstClr val="black"/>
              </a:solidFill>
            </a:ln>
          </c:spPr>
          <c:invertIfNegative val="0"/>
          <c:cat>
            <c:strRef>
              <c:f>Product_level_Trend!$A$18:$A$44</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Product_level_Trend!$D$18:$D$44</c:f>
              <c:numCache>
                <c:formatCode>_(* #,##0.00_);_(* \(#,##0.00\);_(* "-"??_);_(@_)</c:formatCode>
                <c:ptCount val="27"/>
                <c:pt idx="0">
                  <c:v>7.0280000000000004E-3</c:v>
                </c:pt>
                <c:pt idx="1">
                  <c:v>0.404414</c:v>
                </c:pt>
                <c:pt idx="2">
                  <c:v>1.7343919999999999</c:v>
                </c:pt>
                <c:pt idx="3">
                  <c:v>9.5797380000000008</c:v>
                </c:pt>
                <c:pt idx="4">
                  <c:v>13.69205</c:v>
                </c:pt>
                <c:pt idx="5">
                  <c:v>20.260641</c:v>
                </c:pt>
                <c:pt idx="6">
                  <c:v>29.741105999999998</c:v>
                </c:pt>
                <c:pt idx="7">
                  <c:v>47.641204000000002</c:v>
                </c:pt>
                <c:pt idx="8">
                  <c:v>78.474031999999994</c:v>
                </c:pt>
                <c:pt idx="9">
                  <c:v>108.062855</c:v>
                </c:pt>
                <c:pt idx="10">
                  <c:v>179.48289199999999</c:v>
                </c:pt>
                <c:pt idx="11">
                  <c:v>233.05652000000001</c:v>
                </c:pt>
                <c:pt idx="12">
                  <c:v>279.65156500000001</c:v>
                </c:pt>
                <c:pt idx="13">
                  <c:v>354.53330499999998</c:v>
                </c:pt>
                <c:pt idx="14">
                  <c:v>352.68350199999998</c:v>
                </c:pt>
                <c:pt idx="15">
                  <c:v>501.72144400000002</c:v>
                </c:pt>
                <c:pt idx="16">
                  <c:v>498.03322900000001</c:v>
                </c:pt>
                <c:pt idx="17">
                  <c:v>558.74749099999997</c:v>
                </c:pt>
                <c:pt idx="18">
                  <c:v>562.20123699999999</c:v>
                </c:pt>
                <c:pt idx="19">
                  <c:v>684.00167299999998</c:v>
                </c:pt>
                <c:pt idx="20">
                  <c:v>710.10228800000004</c:v>
                </c:pt>
                <c:pt idx="21">
                  <c:v>710.10228800000004</c:v>
                </c:pt>
                <c:pt idx="22">
                  <c:v>1056.846839</c:v>
                </c:pt>
                <c:pt idx="23">
                  <c:v>772.02705400000002</c:v>
                </c:pt>
                <c:pt idx="24">
                  <c:v>827.784718</c:v>
                </c:pt>
                <c:pt idx="25">
                  <c:v>1236.497875</c:v>
                </c:pt>
                <c:pt idx="26">
                  <c:v>5347.2196240000003</c:v>
                </c:pt>
              </c:numCache>
            </c:numRef>
          </c:val>
          <c:extLst>
            <c:ext xmlns:c16="http://schemas.microsoft.com/office/drawing/2014/chart" uri="{C3380CC4-5D6E-409C-BE32-E72D297353CC}">
              <c16:uniqueId val="{00000002-6D2E-B545-8C1B-1F236291D4CA}"/>
            </c:ext>
          </c:extLst>
        </c:ser>
        <c:ser>
          <c:idx val="1"/>
          <c:order val="3"/>
          <c:tx>
            <c:strRef>
              <c:f>Product_level_Trend!$E$17</c:f>
              <c:strCache>
                <c:ptCount val="1"/>
                <c:pt idx="0">
                  <c:v>Level 3</c:v>
                </c:pt>
              </c:strCache>
            </c:strRef>
          </c:tx>
          <c:spPr>
            <a:ln>
              <a:solidFill>
                <a:prstClr val="black"/>
              </a:solidFill>
            </a:ln>
          </c:spPr>
          <c:invertIfNegative val="0"/>
          <c:cat>
            <c:strRef>
              <c:f>Product_level_Trend!$A$18:$A$44</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Product_level_Trend!$E$18:$E$44</c:f>
              <c:numCache>
                <c:formatCode>_(* #,##0.00_);_(* \(#,##0.00\);_(* "-"??_);_(@_)</c:formatCode>
                <c:ptCount val="27"/>
                <c:pt idx="0">
                  <c:v>1.0995E-2</c:v>
                </c:pt>
                <c:pt idx="1">
                  <c:v>0.201567</c:v>
                </c:pt>
                <c:pt idx="2">
                  <c:v>0.77546000000000004</c:v>
                </c:pt>
                <c:pt idx="3">
                  <c:v>5.1749679999999998</c:v>
                </c:pt>
                <c:pt idx="4">
                  <c:v>6.0309799999999996</c:v>
                </c:pt>
                <c:pt idx="5">
                  <c:v>13.687386999999999</c:v>
                </c:pt>
                <c:pt idx="6">
                  <c:v>12.022124</c:v>
                </c:pt>
                <c:pt idx="7">
                  <c:v>15.117656999999999</c:v>
                </c:pt>
                <c:pt idx="8">
                  <c:v>27.770396999999999</c:v>
                </c:pt>
                <c:pt idx="9">
                  <c:v>53.119028999999998</c:v>
                </c:pt>
                <c:pt idx="10">
                  <c:v>103.23486</c:v>
                </c:pt>
                <c:pt idx="11">
                  <c:v>59.389938999999998</c:v>
                </c:pt>
                <c:pt idx="12">
                  <c:v>82.007067000000006</c:v>
                </c:pt>
                <c:pt idx="13">
                  <c:v>135.177662</c:v>
                </c:pt>
                <c:pt idx="14">
                  <c:v>187.229724</c:v>
                </c:pt>
                <c:pt idx="15">
                  <c:v>260.710936</c:v>
                </c:pt>
                <c:pt idx="16">
                  <c:v>272.22255000000001</c:v>
                </c:pt>
                <c:pt idx="17">
                  <c:v>261.91036100000002</c:v>
                </c:pt>
                <c:pt idx="18">
                  <c:v>355.45439699999997</c:v>
                </c:pt>
                <c:pt idx="19">
                  <c:v>455.88954899999999</c:v>
                </c:pt>
                <c:pt idx="20">
                  <c:v>456.83677899999998</c:v>
                </c:pt>
                <c:pt idx="21">
                  <c:v>456.83677899999998</c:v>
                </c:pt>
                <c:pt idx="22">
                  <c:v>863.60807899999998</c:v>
                </c:pt>
                <c:pt idx="23">
                  <c:v>912.76058799999998</c:v>
                </c:pt>
                <c:pt idx="24">
                  <c:v>2110.8141339999993</c:v>
                </c:pt>
                <c:pt idx="25">
                  <c:v>4501.1619259999998</c:v>
                </c:pt>
                <c:pt idx="26">
                  <c:v>7392.4272000000001</c:v>
                </c:pt>
              </c:numCache>
            </c:numRef>
          </c:val>
          <c:extLst>
            <c:ext xmlns:c16="http://schemas.microsoft.com/office/drawing/2014/chart" uri="{C3380CC4-5D6E-409C-BE32-E72D297353CC}">
              <c16:uniqueId val="{00000003-6D2E-B545-8C1B-1F236291D4CA}"/>
            </c:ext>
          </c:extLst>
        </c:ser>
        <c:ser>
          <c:idx val="2"/>
          <c:order val="4"/>
          <c:tx>
            <c:strRef>
              <c:f>Product_level_Trend!$F$17</c:f>
              <c:strCache>
                <c:ptCount val="1"/>
                <c:pt idx="0">
                  <c:v>Level 4</c:v>
                </c:pt>
              </c:strCache>
            </c:strRef>
          </c:tx>
          <c:spPr>
            <a:ln w="12700">
              <a:solidFill>
                <a:prstClr val="black"/>
              </a:solidFill>
            </a:ln>
          </c:spPr>
          <c:invertIfNegative val="0"/>
          <c:cat>
            <c:strRef>
              <c:f>Product_level_Trend!$A$18:$A$44</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Product_level_Trend!$F$18:$F$44</c:f>
              <c:numCache>
                <c:formatCode>_(* #,##0.00_);_(* \(#,##0.00\);_(* "-"??_);_(@_)</c:formatCode>
                <c:ptCount val="27"/>
                <c:pt idx="0">
                  <c:v>3.0839999999999999E-3</c:v>
                </c:pt>
                <c:pt idx="1">
                  <c:v>4.5828000000000001E-2</c:v>
                </c:pt>
                <c:pt idx="2">
                  <c:v>0.34154699999999999</c:v>
                </c:pt>
                <c:pt idx="3">
                  <c:v>1.044189</c:v>
                </c:pt>
                <c:pt idx="4">
                  <c:v>1.0432809999999999</c:v>
                </c:pt>
                <c:pt idx="5">
                  <c:v>1.871853</c:v>
                </c:pt>
                <c:pt idx="6">
                  <c:v>1.1749830000000001</c:v>
                </c:pt>
                <c:pt idx="7">
                  <c:v>1.7994920000000001</c:v>
                </c:pt>
                <c:pt idx="8">
                  <c:v>4.0463709999999997</c:v>
                </c:pt>
                <c:pt idx="9">
                  <c:v>12.931047</c:v>
                </c:pt>
                <c:pt idx="10">
                  <c:v>37.149217</c:v>
                </c:pt>
                <c:pt idx="11">
                  <c:v>61.631079999999997</c:v>
                </c:pt>
                <c:pt idx="12">
                  <c:v>89.801469999999995</c:v>
                </c:pt>
                <c:pt idx="13">
                  <c:v>140.02072899999999</c:v>
                </c:pt>
                <c:pt idx="14">
                  <c:v>244.256879</c:v>
                </c:pt>
                <c:pt idx="15">
                  <c:v>364.16824600000001</c:v>
                </c:pt>
                <c:pt idx="16">
                  <c:v>340.935565</c:v>
                </c:pt>
                <c:pt idx="17">
                  <c:v>193.43923599999999</c:v>
                </c:pt>
                <c:pt idx="18">
                  <c:v>222.471676</c:v>
                </c:pt>
                <c:pt idx="19">
                  <c:v>283.63660399999998</c:v>
                </c:pt>
                <c:pt idx="20">
                  <c:v>272.590462</c:v>
                </c:pt>
                <c:pt idx="21">
                  <c:v>272.590462</c:v>
                </c:pt>
                <c:pt idx="22">
                  <c:v>327.81903399999999</c:v>
                </c:pt>
                <c:pt idx="23">
                  <c:v>315.72591399999999</c:v>
                </c:pt>
                <c:pt idx="24">
                  <c:v>393.78950400000008</c:v>
                </c:pt>
                <c:pt idx="25">
                  <c:v>446.78948400000002</c:v>
                </c:pt>
                <c:pt idx="26">
                  <c:v>778.06122900000003</c:v>
                </c:pt>
              </c:numCache>
            </c:numRef>
          </c:val>
          <c:extLst>
            <c:ext xmlns:c16="http://schemas.microsoft.com/office/drawing/2014/chart" uri="{C3380CC4-5D6E-409C-BE32-E72D297353CC}">
              <c16:uniqueId val="{00000004-6D2E-B545-8C1B-1F236291D4CA}"/>
            </c:ext>
          </c:extLst>
        </c:ser>
        <c:ser>
          <c:idx val="6"/>
          <c:order val="5"/>
          <c:tx>
            <c:strRef>
              <c:f>Product_level_Trend!$G$17</c:f>
              <c:strCache>
                <c:ptCount val="1"/>
                <c:pt idx="0">
                  <c:v>Other1</c:v>
                </c:pt>
              </c:strCache>
            </c:strRef>
          </c:tx>
          <c:spPr>
            <a:solidFill>
              <a:srgbClr val="FFFF00"/>
            </a:solidFill>
            <a:ln w="12700">
              <a:solidFill>
                <a:prstClr val="black"/>
              </a:solidFill>
            </a:ln>
          </c:spPr>
          <c:invertIfNegative val="0"/>
          <c:cat>
            <c:strRef>
              <c:f>Product_level_Trend!$A$18:$A$44</c:f>
              <c:strCache>
                <c:ptCount val="27"/>
                <c:pt idx="0">
                  <c:v>FY00</c:v>
                </c:pt>
                <c:pt idx="1">
                  <c:v>FY01</c:v>
                </c:pt>
                <c:pt idx="2">
                  <c:v>FY02</c:v>
                </c:pt>
                <c:pt idx="3">
                  <c:v>FY03</c:v>
                </c:pt>
                <c:pt idx="4">
                  <c:v>FY04</c:v>
                </c:pt>
                <c:pt idx="5">
                  <c:v>FY05</c:v>
                </c:pt>
                <c:pt idx="6">
                  <c:v>FY06</c:v>
                </c:pt>
                <c:pt idx="7">
                  <c:v>FY07</c:v>
                </c:pt>
                <c:pt idx="8">
                  <c:v>FY08</c:v>
                </c:pt>
                <c:pt idx="9">
                  <c:v>FY09</c:v>
                </c:pt>
                <c:pt idx="10">
                  <c:v>FY10</c:v>
                </c:pt>
                <c:pt idx="11">
                  <c:v>FY11</c:v>
                </c:pt>
                <c:pt idx="12">
                  <c:v>FY12</c:v>
                </c:pt>
                <c:pt idx="13">
                  <c:v>FY13</c:v>
                </c:pt>
                <c:pt idx="14">
                  <c:v>FY14</c:v>
                </c:pt>
                <c:pt idx="15">
                  <c:v>FY15</c:v>
                </c:pt>
                <c:pt idx="16">
                  <c:v>FY16</c:v>
                </c:pt>
                <c:pt idx="17">
                  <c:v>FY17</c:v>
                </c:pt>
                <c:pt idx="18">
                  <c:v>FY18</c:v>
                </c:pt>
                <c:pt idx="19">
                  <c:v>FY19</c:v>
                </c:pt>
                <c:pt idx="20">
                  <c:v>FY20</c:v>
                </c:pt>
                <c:pt idx="21">
                  <c:v>FY21</c:v>
                </c:pt>
                <c:pt idx="22">
                  <c:v>FY22</c:v>
                </c:pt>
                <c:pt idx="23">
                  <c:v>FY23</c:v>
                </c:pt>
                <c:pt idx="24">
                  <c:v>FY24</c:v>
                </c:pt>
                <c:pt idx="25">
                  <c:v>FY25</c:v>
                </c:pt>
                <c:pt idx="26">
                  <c:v>FY26</c:v>
                </c:pt>
              </c:strCache>
            </c:strRef>
          </c:cat>
          <c:val>
            <c:numRef>
              <c:f>Product_level_Trend!$G$18:$G$44</c:f>
              <c:numCache>
                <c:formatCode>_(* #,##0.00_);_(* \(#,##0.00\);_(* "-"??_);_(@_)</c:formatCode>
                <c:ptCount val="27"/>
                <c:pt idx="0">
                  <c:v>4.1598759999999997</c:v>
                </c:pt>
                <c:pt idx="1">
                  <c:v>5.7922209999999996</c:v>
                </c:pt>
                <c:pt idx="2">
                  <c:v>11.494088</c:v>
                </c:pt>
                <c:pt idx="3">
                  <c:v>11.014049</c:v>
                </c:pt>
                <c:pt idx="4">
                  <c:v>12.340040999999999</c:v>
                </c:pt>
                <c:pt idx="5">
                  <c:v>19.586569000000001</c:v>
                </c:pt>
                <c:pt idx="6">
                  <c:v>26.601156</c:v>
                </c:pt>
                <c:pt idx="7">
                  <c:v>32.821292999999997</c:v>
                </c:pt>
                <c:pt idx="8">
                  <c:v>21.80292</c:v>
                </c:pt>
                <c:pt idx="9">
                  <c:v>22.423525999999999</c:v>
                </c:pt>
                <c:pt idx="10">
                  <c:v>5.8237100000000002</c:v>
                </c:pt>
                <c:pt idx="11">
                  <c:v>19.148987000000002</c:v>
                </c:pt>
                <c:pt idx="12">
                  <c:v>22.357348999999999</c:v>
                </c:pt>
                <c:pt idx="13">
                  <c:v>35.732905000000002</c:v>
                </c:pt>
                <c:pt idx="14">
                  <c:v>43.186785999999998</c:v>
                </c:pt>
                <c:pt idx="15">
                  <c:v>49.483013</c:v>
                </c:pt>
                <c:pt idx="16">
                  <c:v>95.439993999999999</c:v>
                </c:pt>
                <c:pt idx="17">
                  <c:v>97.127844999999994</c:v>
                </c:pt>
                <c:pt idx="18">
                  <c:v>118.340701</c:v>
                </c:pt>
                <c:pt idx="19">
                  <c:v>75.962602000000004</c:v>
                </c:pt>
                <c:pt idx="20">
                  <c:v>36.303235000000001</c:v>
                </c:pt>
                <c:pt idx="21">
                  <c:v>36.303235000000001</c:v>
                </c:pt>
                <c:pt idx="22">
                  <c:v>86.035314</c:v>
                </c:pt>
                <c:pt idx="23">
                  <c:v>102.987345</c:v>
                </c:pt>
                <c:pt idx="24">
                  <c:v>104.49251800000002</c:v>
                </c:pt>
                <c:pt idx="25">
                  <c:v>73.604901999999996</c:v>
                </c:pt>
                <c:pt idx="26">
                  <c:v>77.816404000000006</c:v>
                </c:pt>
              </c:numCache>
            </c:numRef>
          </c:val>
          <c:extLst>
            <c:ext xmlns:c16="http://schemas.microsoft.com/office/drawing/2014/chart" uri="{C3380CC4-5D6E-409C-BE32-E72D297353CC}">
              <c16:uniqueId val="{00000005-6D2E-B545-8C1B-1F236291D4CA}"/>
            </c:ext>
          </c:extLst>
        </c:ser>
        <c:dLbls>
          <c:showLegendKey val="0"/>
          <c:showVal val="0"/>
          <c:showCatName val="0"/>
          <c:showSerName val="0"/>
          <c:showPercent val="0"/>
          <c:showBubbleSize val="0"/>
        </c:dLbls>
        <c:gapWidth val="150"/>
        <c:overlap val="100"/>
        <c:axId val="-442268320"/>
        <c:axId val="-442267776"/>
      </c:barChart>
      <c:catAx>
        <c:axId val="-442268320"/>
        <c:scaling>
          <c:orientation val="minMax"/>
        </c:scaling>
        <c:delete val="0"/>
        <c:axPos val="b"/>
        <c:numFmt formatCode="General" sourceLinked="1"/>
        <c:majorTickMark val="out"/>
        <c:minorTickMark val="none"/>
        <c:tickLblPos val="nextTo"/>
        <c:txPr>
          <a:bodyPr rot="-5400000" vert="horz"/>
          <a:lstStyle/>
          <a:p>
            <a:pPr>
              <a:defRPr sz="1200"/>
            </a:pPr>
            <a:endParaRPr lang="en-US"/>
          </a:p>
        </c:txPr>
        <c:crossAx val="-442267776"/>
        <c:crosses val="autoZero"/>
        <c:auto val="1"/>
        <c:lblAlgn val="ctr"/>
        <c:lblOffset val="100"/>
        <c:noMultiLvlLbl val="0"/>
      </c:catAx>
      <c:valAx>
        <c:axId val="-442267776"/>
        <c:scaling>
          <c:orientation val="minMax"/>
        </c:scaling>
        <c:delete val="0"/>
        <c:axPos val="l"/>
        <c:majorGridlines/>
        <c:title>
          <c:tx>
            <c:rich>
              <a:bodyPr rot="-5400000" vert="horz"/>
              <a:lstStyle/>
              <a:p>
                <a:pPr>
                  <a:defRPr sz="1000" b="1">
                    <a:latin typeface="Arial" pitchFamily="34" charset="0"/>
                    <a:cs typeface="Arial" pitchFamily="34" charset="0"/>
                  </a:defRPr>
                </a:pPr>
                <a:r>
                  <a:rPr lang="en-US" sz="1000" b="1">
                    <a:latin typeface="Arial" pitchFamily="34" charset="0"/>
                    <a:cs typeface="Arial" pitchFamily="34" charset="0"/>
                  </a:rPr>
                  <a:t>Number</a:t>
                </a:r>
                <a:r>
                  <a:rPr lang="en-US" sz="1000" b="1" baseline="0">
                    <a:latin typeface="Arial" pitchFamily="34" charset="0"/>
                    <a:cs typeface="Arial" pitchFamily="34" charset="0"/>
                  </a:rPr>
                  <a:t> of Files </a:t>
                </a:r>
                <a:r>
                  <a:rPr lang="en-US" sz="1000" b="1">
                    <a:latin typeface="Arial" pitchFamily="34" charset="0"/>
                    <a:cs typeface="Arial" pitchFamily="34" charset="0"/>
                  </a:rPr>
                  <a:t>Distributed (Miliions) </a:t>
                </a:r>
              </a:p>
            </c:rich>
          </c:tx>
          <c:layout>
            <c:manualLayout>
              <c:xMode val="edge"/>
              <c:yMode val="edge"/>
              <c:x val="2.847322431995044E-2"/>
              <c:y val="0.21768629022002647"/>
            </c:manualLayout>
          </c:layout>
          <c:overlay val="0"/>
        </c:title>
        <c:numFmt formatCode="#,##0" sourceLinked="0"/>
        <c:majorTickMark val="out"/>
        <c:minorTickMark val="none"/>
        <c:tickLblPos val="nextTo"/>
        <c:txPr>
          <a:bodyPr/>
          <a:lstStyle/>
          <a:p>
            <a:pPr>
              <a:defRPr sz="1000" baseline="0">
                <a:latin typeface="Calibri" pitchFamily="34" charset="0"/>
              </a:defRPr>
            </a:pPr>
            <a:endParaRPr lang="en-US"/>
          </a:p>
        </c:txPr>
        <c:crossAx val="-442268320"/>
        <c:crosses val="autoZero"/>
        <c:crossBetween val="between"/>
      </c:valAx>
      <c:spPr>
        <a:ln w="12700">
          <a:solidFill>
            <a:prstClr val="black"/>
          </a:solidFill>
        </a:ln>
      </c:spPr>
    </c:plotArea>
    <c:legend>
      <c:legendPos val="t"/>
      <c:layout>
        <c:manualLayout>
          <c:xMode val="edge"/>
          <c:yMode val="edge"/>
          <c:x val="0.23936245554354896"/>
          <c:y val="0.11919407414687101"/>
          <c:w val="0.60426719036277565"/>
          <c:h val="5.5690571135238752E-2"/>
        </c:manualLayout>
      </c:layout>
      <c:overlay val="0"/>
      <c:spPr>
        <a:ln w="6350">
          <a:solidFill>
            <a:prstClr val="black"/>
          </a:solidFill>
        </a:ln>
      </c:spPr>
      <c:txPr>
        <a:bodyPr/>
        <a:lstStyle/>
        <a:p>
          <a:pPr>
            <a:defRPr sz="1200" baseline="0">
              <a:latin typeface="Arial" pitchFamily="34" charset="0"/>
            </a:defRPr>
          </a:pPr>
          <a:endParaRPr lang="en-US"/>
        </a:p>
      </c:txPr>
    </c:legend>
    <c:plotVisOnly val="1"/>
    <c:dispBlanksAs val="gap"/>
    <c:showDLblsOverMax val="0"/>
  </c:chart>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FY26 Number of Files distributed by Level</a:t>
            </a:r>
          </a:p>
        </c:rich>
      </c:tx>
      <c:layout>
        <c:manualLayout>
          <c:xMode val="edge"/>
          <c:yMode val="edge"/>
          <c:x val="0.19248484848484851"/>
          <c:y val="2.5528527627093206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2926361830787914"/>
          <c:y val="0.14518668553828859"/>
          <c:w val="0.84214643067204276"/>
          <c:h val="0.68508812927437024"/>
        </c:manualLayout>
      </c:layout>
      <c:barChart>
        <c:barDir val="col"/>
        <c:grouping val="clustered"/>
        <c:varyColors val="0"/>
        <c:ser>
          <c:idx val="0"/>
          <c:order val="0"/>
          <c:tx>
            <c:strRef>
              <c:f>Product_level_Trend!$A$13</c:f>
              <c:strCache>
                <c:ptCount val="1"/>
                <c:pt idx="0">
                  <c:v>FY26</c:v>
                </c:pt>
              </c:strCache>
            </c:strRef>
          </c:tx>
          <c:spPr>
            <a:solidFill>
              <a:schemeClr val="accent1"/>
            </a:solidFill>
            <a:ln>
              <a:solidFill>
                <a:schemeClr val="tx1"/>
              </a:solidFill>
            </a:ln>
            <a:effectLst/>
          </c:spPr>
          <c:invertIfNegative val="0"/>
          <c:cat>
            <c:strRef>
              <c:f>Product_level_Trend!$B$12:$G$12</c:f>
              <c:strCache>
                <c:ptCount val="6"/>
                <c:pt idx="0">
                  <c:v> Level 0 </c:v>
                </c:pt>
                <c:pt idx="1">
                  <c:v> Level 1 </c:v>
                </c:pt>
                <c:pt idx="2">
                  <c:v> Level 2 </c:v>
                </c:pt>
                <c:pt idx="3">
                  <c:v> Level 3 </c:v>
                </c:pt>
                <c:pt idx="4">
                  <c:v> Level 4 </c:v>
                </c:pt>
                <c:pt idx="5">
                  <c:v>Other1</c:v>
                </c:pt>
              </c:strCache>
            </c:strRef>
          </c:cat>
          <c:val>
            <c:numRef>
              <c:f>Product_level_Trend!$B$13:$G$13</c:f>
              <c:numCache>
                <c:formatCode>_(* #,##0.0_);_(* \(#,##0.0\);_(* "-"??_);_(@_)</c:formatCode>
                <c:ptCount val="6"/>
                <c:pt idx="0">
                  <c:v>31.074138000000001</c:v>
                </c:pt>
                <c:pt idx="1">
                  <c:v>2487.348649</c:v>
                </c:pt>
                <c:pt idx="2">
                  <c:v>5347.2196240000003</c:v>
                </c:pt>
                <c:pt idx="3">
                  <c:v>7392.4272000000001</c:v>
                </c:pt>
                <c:pt idx="4">
                  <c:v>778.06122900000003</c:v>
                </c:pt>
                <c:pt idx="5">
                  <c:v>77.816404000000006</c:v>
                </c:pt>
              </c:numCache>
            </c:numRef>
          </c:val>
          <c:extLst>
            <c:ext xmlns:c16="http://schemas.microsoft.com/office/drawing/2014/chart" uri="{C3380CC4-5D6E-409C-BE32-E72D297353CC}">
              <c16:uniqueId val="{00000000-2F30-B44C-82F0-B93875A77BC3}"/>
            </c:ext>
          </c:extLst>
        </c:ser>
        <c:dLbls>
          <c:showLegendKey val="0"/>
          <c:showVal val="0"/>
          <c:showCatName val="0"/>
          <c:showSerName val="0"/>
          <c:showPercent val="0"/>
          <c:showBubbleSize val="0"/>
        </c:dLbls>
        <c:gapWidth val="150"/>
        <c:axId val="-442267232"/>
        <c:axId val="-442279200"/>
      </c:barChart>
      <c:catAx>
        <c:axId val="-442267232"/>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n-US" b="1"/>
                  <a:t>Product Level</a:t>
                </a:r>
              </a:p>
            </c:rich>
          </c:tx>
          <c:layout>
            <c:manualLayout>
              <c:xMode val="edge"/>
              <c:yMode val="edge"/>
              <c:x val="0.47707480016683301"/>
              <c:y val="0.91170093644707628"/>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2279200"/>
        <c:crosses val="autoZero"/>
        <c:auto val="1"/>
        <c:lblAlgn val="ctr"/>
        <c:lblOffset val="100"/>
        <c:noMultiLvlLbl val="0"/>
      </c:catAx>
      <c:valAx>
        <c:axId val="-442279200"/>
        <c:scaling>
          <c:orientation val="minMax"/>
        </c:scaling>
        <c:delete val="0"/>
        <c:axPos val="l"/>
        <c:majorGridlines>
          <c:spPr>
            <a:ln w="9525"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Files Distributed (Millions)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2267232"/>
        <c:crosses val="autoZero"/>
        <c:crossBetween val="between"/>
      </c:valAx>
      <c:spPr>
        <a:noFill/>
        <a:ln>
          <a:solidFill>
            <a:schemeClr val="bg1">
              <a:lumMod val="50000"/>
            </a:schemeClr>
          </a:solidFill>
        </a:ln>
        <a:effectLst/>
      </c:spPr>
    </c:plotArea>
    <c:plotVisOnly val="1"/>
    <c:dispBlanksAs val="gap"/>
    <c:showDLblsOverMax val="0"/>
  </c:chart>
  <c:spPr>
    <a:solidFill>
      <a:schemeClr val="bg1"/>
    </a:solidFill>
    <a:ln w="9525" cap="flat" cmpd="sng" algn="ctr">
      <a:solidFill>
        <a:schemeClr val="tx1">
          <a:lumMod val="50000"/>
          <a:lumOff val="50000"/>
        </a:schemeClr>
      </a:solidFill>
      <a:round/>
    </a:ln>
    <a:effectLst/>
  </c:spPr>
  <c:txPr>
    <a:bodyPr/>
    <a:lstStyle/>
    <a:p>
      <a:pPr>
        <a:defRPr/>
      </a:pPr>
      <a:endParaRPr lang="en-U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300" b="0" i="0" u="none" strike="noStrike" baseline="0">
                <a:solidFill>
                  <a:srgbClr val="000000"/>
                </a:solidFill>
                <a:latin typeface="Calibri"/>
                <a:ea typeface="Calibri"/>
                <a:cs typeface="Calibri"/>
              </a:defRPr>
            </a:pPr>
            <a:r>
              <a:rPr lang="en-US" sz="1300" b="1" i="0" u="none" strike="noStrike" baseline="0">
                <a:solidFill>
                  <a:srgbClr val="000000"/>
                </a:solidFill>
                <a:latin typeface="Calibri"/>
              </a:rPr>
              <a:t> U.S. - Foreign Product Distribution Trend</a:t>
            </a:r>
          </a:p>
        </c:rich>
      </c:tx>
      <c:overlay val="0"/>
      <c:spPr>
        <a:noFill/>
        <a:ln w="25400">
          <a:noFill/>
        </a:ln>
      </c:spPr>
    </c:title>
    <c:autoTitleDeleted val="0"/>
    <c:plotArea>
      <c:layout>
        <c:manualLayout>
          <c:layoutTarget val="inner"/>
          <c:xMode val="edge"/>
          <c:yMode val="edge"/>
          <c:x val="0.14877340741216719"/>
          <c:y val="0.14937977365997465"/>
          <c:w val="0.73942827216909779"/>
          <c:h val="0.64381315356573332"/>
        </c:manualLayout>
      </c:layout>
      <c:barChart>
        <c:barDir val="col"/>
        <c:grouping val="clustered"/>
        <c:varyColors val="0"/>
        <c:ser>
          <c:idx val="0"/>
          <c:order val="0"/>
          <c:tx>
            <c:strRef>
              <c:f>'US - Foreign Trend'!$A$18</c:f>
              <c:strCache>
                <c:ptCount val="1"/>
                <c:pt idx="0">
                  <c:v>Foreign</c:v>
                </c:pt>
              </c:strCache>
            </c:strRef>
          </c:tx>
          <c:spPr>
            <a:gradFill rotWithShape="0">
              <a:gsLst>
                <a:gs pos="0">
                  <a:srgbClr val="9BC1FF"/>
                </a:gs>
                <a:gs pos="100000">
                  <a:srgbClr val="3F80CD"/>
                </a:gs>
              </a:gsLst>
              <a:lin ang="5400000"/>
            </a:gradFill>
            <a:ln w="25400">
              <a:noFill/>
            </a:ln>
            <a:effectLst>
              <a:outerShdw dist="35921" dir="2700000" algn="br">
                <a:srgbClr val="000000"/>
              </a:outerShdw>
            </a:effectLst>
          </c:spPr>
          <c:invertIfNegative val="0"/>
          <c:cat>
            <c:strRef>
              <c:f>'US - Foreign Trend'!$B$17:$U$17</c:f>
              <c:strCache>
                <c:ptCount val="20"/>
                <c:pt idx="0">
                  <c:v>FY2007</c:v>
                </c:pt>
                <c:pt idx="1">
                  <c:v>FY2008</c:v>
                </c:pt>
                <c:pt idx="2">
                  <c:v>FY2009</c:v>
                </c:pt>
                <c:pt idx="3">
                  <c:v>FY2010</c:v>
                </c:pt>
                <c:pt idx="4">
                  <c:v>FY2011</c:v>
                </c:pt>
                <c:pt idx="5">
                  <c:v>FY2012</c:v>
                </c:pt>
                <c:pt idx="6">
                  <c:v>FY2013</c:v>
                </c:pt>
                <c:pt idx="7">
                  <c:v>FY2014</c:v>
                </c:pt>
                <c:pt idx="8">
                  <c:v>FY2015</c:v>
                </c:pt>
                <c:pt idx="9">
                  <c:v>FY2016</c:v>
                </c:pt>
                <c:pt idx="10">
                  <c:v>FY2017</c:v>
                </c:pt>
                <c:pt idx="11">
                  <c:v>FY2018</c:v>
                </c:pt>
                <c:pt idx="12">
                  <c:v>FY2019</c:v>
                </c:pt>
                <c:pt idx="13">
                  <c:v>FY2020</c:v>
                </c:pt>
                <c:pt idx="14">
                  <c:v>FY2021</c:v>
                </c:pt>
                <c:pt idx="15">
                  <c:v>FY2022</c:v>
                </c:pt>
                <c:pt idx="16">
                  <c:v>FY2023</c:v>
                </c:pt>
                <c:pt idx="17">
                  <c:v>FY2024</c:v>
                </c:pt>
                <c:pt idx="18">
                  <c:v>FY2025</c:v>
                </c:pt>
                <c:pt idx="19">
                  <c:v>FY2026</c:v>
                </c:pt>
              </c:strCache>
            </c:strRef>
          </c:cat>
          <c:val>
            <c:numRef>
              <c:f>'US - Foreign Trend'!$B$18:$U$18</c:f>
              <c:numCache>
                <c:formatCode>#,##0</c:formatCode>
                <c:ptCount val="20"/>
                <c:pt idx="0">
                  <c:v>35960845</c:v>
                </c:pt>
                <c:pt idx="1">
                  <c:v>56769710</c:v>
                </c:pt>
                <c:pt idx="2">
                  <c:v>120843195</c:v>
                </c:pt>
                <c:pt idx="3">
                  <c:v>152842193</c:v>
                </c:pt>
                <c:pt idx="4">
                  <c:v>189496476</c:v>
                </c:pt>
                <c:pt idx="5">
                  <c:v>259717671</c:v>
                </c:pt>
                <c:pt idx="6">
                  <c:v>360372707</c:v>
                </c:pt>
                <c:pt idx="7">
                  <c:v>477031976</c:v>
                </c:pt>
                <c:pt idx="8">
                  <c:v>680428098.00000012</c:v>
                </c:pt>
                <c:pt idx="9">
                  <c:v>744358007</c:v>
                </c:pt>
                <c:pt idx="10">
                  <c:v>702137155</c:v>
                </c:pt>
                <c:pt idx="11">
                  <c:v>814115145</c:v>
                </c:pt>
                <c:pt idx="12">
                  <c:v>985368045</c:v>
                </c:pt>
                <c:pt idx="13">
                  <c:v>1013076429</c:v>
                </c:pt>
                <c:pt idx="14">
                  <c:v>1002707391</c:v>
                </c:pt>
                <c:pt idx="15">
                  <c:v>1564346882</c:v>
                </c:pt>
                <c:pt idx="16">
                  <c:v>2067308020</c:v>
                </c:pt>
                <c:pt idx="17">
                  <c:v>2603412778</c:v>
                </c:pt>
                <c:pt idx="18">
                  <c:v>3218148144</c:v>
                </c:pt>
                <c:pt idx="19">
                  <c:v>10872008559</c:v>
                </c:pt>
              </c:numCache>
            </c:numRef>
          </c:val>
          <c:extLst>
            <c:ext xmlns:c16="http://schemas.microsoft.com/office/drawing/2014/chart" uri="{C3380CC4-5D6E-409C-BE32-E72D297353CC}">
              <c16:uniqueId val="{00000000-B965-5A4D-A7AC-6AEF8139F4D7}"/>
            </c:ext>
          </c:extLst>
        </c:ser>
        <c:ser>
          <c:idx val="1"/>
          <c:order val="1"/>
          <c:tx>
            <c:strRef>
              <c:f>'US - Foreign Trend'!$A$19</c:f>
              <c:strCache>
                <c:ptCount val="1"/>
                <c:pt idx="0">
                  <c:v>U.S.</c:v>
                </c:pt>
              </c:strCache>
            </c:strRef>
          </c:tx>
          <c:spPr>
            <a:gradFill rotWithShape="0">
              <a:gsLst>
                <a:gs pos="0">
                  <a:srgbClr val="FF9A99"/>
                </a:gs>
                <a:gs pos="100000">
                  <a:srgbClr val="D1403C"/>
                </a:gs>
              </a:gsLst>
              <a:lin ang="5400000"/>
            </a:gradFill>
            <a:ln w="25400">
              <a:noFill/>
            </a:ln>
            <a:effectLst>
              <a:outerShdw dist="35921" dir="2700000" algn="br">
                <a:srgbClr val="000000"/>
              </a:outerShdw>
            </a:effectLst>
          </c:spPr>
          <c:invertIfNegative val="0"/>
          <c:cat>
            <c:strRef>
              <c:f>'US - Foreign Trend'!$B$17:$U$17</c:f>
              <c:strCache>
                <c:ptCount val="20"/>
                <c:pt idx="0">
                  <c:v>FY2007</c:v>
                </c:pt>
                <c:pt idx="1">
                  <c:v>FY2008</c:v>
                </c:pt>
                <c:pt idx="2">
                  <c:v>FY2009</c:v>
                </c:pt>
                <c:pt idx="3">
                  <c:v>FY2010</c:v>
                </c:pt>
                <c:pt idx="4">
                  <c:v>FY2011</c:v>
                </c:pt>
                <c:pt idx="5">
                  <c:v>FY2012</c:v>
                </c:pt>
                <c:pt idx="6">
                  <c:v>FY2013</c:v>
                </c:pt>
                <c:pt idx="7">
                  <c:v>FY2014</c:v>
                </c:pt>
                <c:pt idx="8">
                  <c:v>FY2015</c:v>
                </c:pt>
                <c:pt idx="9">
                  <c:v>FY2016</c:v>
                </c:pt>
                <c:pt idx="10">
                  <c:v>FY2017</c:v>
                </c:pt>
                <c:pt idx="11">
                  <c:v>FY2018</c:v>
                </c:pt>
                <c:pt idx="12">
                  <c:v>FY2019</c:v>
                </c:pt>
                <c:pt idx="13">
                  <c:v>FY2020</c:v>
                </c:pt>
                <c:pt idx="14">
                  <c:v>FY2021</c:v>
                </c:pt>
                <c:pt idx="15">
                  <c:v>FY2022</c:v>
                </c:pt>
                <c:pt idx="16">
                  <c:v>FY2023</c:v>
                </c:pt>
                <c:pt idx="17">
                  <c:v>FY2024</c:v>
                </c:pt>
                <c:pt idx="18">
                  <c:v>FY2025</c:v>
                </c:pt>
                <c:pt idx="19">
                  <c:v>FY2026</c:v>
                </c:pt>
              </c:strCache>
            </c:strRef>
          </c:cat>
          <c:val>
            <c:numRef>
              <c:f>'US - Foreign Trend'!$B$19:$U$19</c:f>
              <c:numCache>
                <c:formatCode>#,##0</c:formatCode>
                <c:ptCount val="20"/>
                <c:pt idx="0">
                  <c:v>65563006</c:v>
                </c:pt>
                <c:pt idx="1">
                  <c:v>69857119</c:v>
                </c:pt>
                <c:pt idx="2">
                  <c:v>113052619</c:v>
                </c:pt>
                <c:pt idx="3">
                  <c:v>242093094</c:v>
                </c:pt>
                <c:pt idx="4">
                  <c:v>262304205</c:v>
                </c:pt>
                <c:pt idx="5">
                  <c:v>272259607</c:v>
                </c:pt>
                <c:pt idx="6">
                  <c:v>372244590</c:v>
                </c:pt>
                <c:pt idx="7">
                  <c:v>447127605</c:v>
                </c:pt>
                <c:pt idx="8">
                  <c:v>625925258</c:v>
                </c:pt>
                <c:pt idx="9">
                  <c:v>633525572</c:v>
                </c:pt>
                <c:pt idx="10">
                  <c:v>567525085</c:v>
                </c:pt>
                <c:pt idx="11">
                  <c:v>660080279</c:v>
                </c:pt>
                <c:pt idx="12">
                  <c:v>835005892</c:v>
                </c:pt>
                <c:pt idx="13">
                  <c:v>774576343</c:v>
                </c:pt>
                <c:pt idx="14">
                  <c:v>854227090</c:v>
                </c:pt>
                <c:pt idx="15">
                  <c:v>1289917355</c:v>
                </c:pt>
                <c:pt idx="16">
                  <c:v>1233217776</c:v>
                </c:pt>
                <c:pt idx="17">
                  <c:v>1858274425</c:v>
                </c:pt>
                <c:pt idx="18">
                  <c:v>4224497950</c:v>
                </c:pt>
                <c:pt idx="19">
                  <c:v>4923431354</c:v>
                </c:pt>
              </c:numCache>
            </c:numRef>
          </c:val>
          <c:extLst>
            <c:ext xmlns:c16="http://schemas.microsoft.com/office/drawing/2014/chart" uri="{C3380CC4-5D6E-409C-BE32-E72D297353CC}">
              <c16:uniqueId val="{00000001-B965-5A4D-A7AC-6AEF8139F4D7}"/>
            </c:ext>
          </c:extLst>
        </c:ser>
        <c:ser>
          <c:idx val="2"/>
          <c:order val="2"/>
          <c:tx>
            <c:strRef>
              <c:f>'US - Foreign Trend'!$A$20</c:f>
              <c:strCache>
                <c:ptCount val="1"/>
                <c:pt idx="0">
                  <c:v>Unknown*</c:v>
                </c:pt>
              </c:strCache>
            </c:strRef>
          </c:tx>
          <c:invertIfNegative val="0"/>
          <c:cat>
            <c:strRef>
              <c:f>'US - Foreign Trend'!$B$17:$U$17</c:f>
              <c:strCache>
                <c:ptCount val="20"/>
                <c:pt idx="0">
                  <c:v>FY2007</c:v>
                </c:pt>
                <c:pt idx="1">
                  <c:v>FY2008</c:v>
                </c:pt>
                <c:pt idx="2">
                  <c:v>FY2009</c:v>
                </c:pt>
                <c:pt idx="3">
                  <c:v>FY2010</c:v>
                </c:pt>
                <c:pt idx="4">
                  <c:v>FY2011</c:v>
                </c:pt>
                <c:pt idx="5">
                  <c:v>FY2012</c:v>
                </c:pt>
                <c:pt idx="6">
                  <c:v>FY2013</c:v>
                </c:pt>
                <c:pt idx="7">
                  <c:v>FY2014</c:v>
                </c:pt>
                <c:pt idx="8">
                  <c:v>FY2015</c:v>
                </c:pt>
                <c:pt idx="9">
                  <c:v>FY2016</c:v>
                </c:pt>
                <c:pt idx="10">
                  <c:v>FY2017</c:v>
                </c:pt>
                <c:pt idx="11">
                  <c:v>FY2018</c:v>
                </c:pt>
                <c:pt idx="12">
                  <c:v>FY2019</c:v>
                </c:pt>
                <c:pt idx="13">
                  <c:v>FY2020</c:v>
                </c:pt>
                <c:pt idx="14">
                  <c:v>FY2021</c:v>
                </c:pt>
                <c:pt idx="15">
                  <c:v>FY2022</c:v>
                </c:pt>
                <c:pt idx="16">
                  <c:v>FY2023</c:v>
                </c:pt>
                <c:pt idx="17">
                  <c:v>FY2024</c:v>
                </c:pt>
                <c:pt idx="18">
                  <c:v>FY2025</c:v>
                </c:pt>
                <c:pt idx="19">
                  <c:v>FY2026</c:v>
                </c:pt>
              </c:strCache>
            </c:strRef>
          </c:cat>
          <c:val>
            <c:numRef>
              <c:f>'US - Foreign Trend'!$B$20:$U$20</c:f>
              <c:numCache>
                <c:formatCode>#,##0</c:formatCode>
                <c:ptCount val="20"/>
                <c:pt idx="0">
                  <c:v>26014450</c:v>
                </c:pt>
                <c:pt idx="1">
                  <c:v>29034367.000000004</c:v>
                </c:pt>
                <c:pt idx="2">
                  <c:v>20768015</c:v>
                </c:pt>
                <c:pt idx="3">
                  <c:v>17864446</c:v>
                </c:pt>
                <c:pt idx="4">
                  <c:v>29041301</c:v>
                </c:pt>
                <c:pt idx="5">
                  <c:v>38305071</c:v>
                </c:pt>
                <c:pt idx="6">
                  <c:v>16782843</c:v>
                </c:pt>
                <c:pt idx="7">
                  <c:v>34146558</c:v>
                </c:pt>
                <c:pt idx="8" formatCode="_(* #,##0_);_(* \(#,##0\);_(* &quot;-&quot;??_);_(@_)">
                  <c:v>44510036</c:v>
                </c:pt>
                <c:pt idx="9" formatCode="_(* #,##0_);_(* \(#,##0\);_(* &quot;-&quot;??_);_(@_)">
                  <c:v>58663923</c:v>
                </c:pt>
                <c:pt idx="10" formatCode="_(* #,##0_);_(* \(#,##0\);_(* &quot;-&quot;??_);_(@_)">
                  <c:v>824034</c:v>
                </c:pt>
                <c:pt idx="11" formatCode="_(* #,##0_);_(* \(#,##0\);_(* &quot;-&quot;??_);_(@_)">
                  <c:v>2868632</c:v>
                </c:pt>
                <c:pt idx="12" formatCode="_(* #,##0_);_(* \(#,##0\);_(* &quot;-&quot;??_);_(@_)">
                  <c:v>1210718</c:v>
                </c:pt>
                <c:pt idx="13" formatCode="_(* #,##0_);_(* \(#,##0\);_(* &quot;-&quot;??_);_(@_)">
                  <c:v>5679313</c:v>
                </c:pt>
                <c:pt idx="14" formatCode="_(* #,##0_);_(* \(#,##0\);_(* &quot;-&quot;??_);_(@_)">
                  <c:v>1810349</c:v>
                </c:pt>
                <c:pt idx="15" formatCode="_(* #,##0_);_(* \(#,##0\);_(* &quot;-&quot;??_);_(@_)">
                  <c:v>283122</c:v>
                </c:pt>
                <c:pt idx="16" formatCode="_(* #,##0_);_(* \(#,##0\);_(* &quot;-&quot;??_);_(@_)">
                  <c:v>1049903</c:v>
                </c:pt>
                <c:pt idx="17" formatCode="_(* #,##0_);_(* \(#,##0\);_(* &quot;-&quot;??_);_(@_)">
                  <c:v>22091527.999999996</c:v>
                </c:pt>
                <c:pt idx="18" formatCode="_(* #,##0_);_(* \(#,##0\);_(* &quot;-&quot;??_);_(@_)">
                  <c:v>396942</c:v>
                </c:pt>
                <c:pt idx="19" formatCode="_(* #,##0_);_(* \(#,##0\);_(* &quot;-&quot;??_);_(@_)">
                  <c:v>645385</c:v>
                </c:pt>
              </c:numCache>
            </c:numRef>
          </c:val>
          <c:extLst>
            <c:ext xmlns:c16="http://schemas.microsoft.com/office/drawing/2014/chart" uri="{C3380CC4-5D6E-409C-BE32-E72D297353CC}">
              <c16:uniqueId val="{00000002-B965-5A4D-A7AC-6AEF8139F4D7}"/>
            </c:ext>
          </c:extLst>
        </c:ser>
        <c:dLbls>
          <c:showLegendKey val="0"/>
          <c:showVal val="0"/>
          <c:showCatName val="0"/>
          <c:showSerName val="0"/>
          <c:showPercent val="0"/>
          <c:showBubbleSize val="0"/>
        </c:dLbls>
        <c:gapWidth val="150"/>
        <c:axId val="-442266144"/>
        <c:axId val="-442278656"/>
        <c:extLst/>
      </c:barChart>
      <c:catAx>
        <c:axId val="-442266144"/>
        <c:scaling>
          <c:orientation val="minMax"/>
        </c:scaling>
        <c:delete val="0"/>
        <c:axPos val="b"/>
        <c:numFmt formatCode="General" sourceLinked="1"/>
        <c:majorTickMark val="none"/>
        <c:minorTickMark val="none"/>
        <c:tickLblPos val="nextTo"/>
        <c:spPr>
          <a:ln w="3175">
            <a:solidFill>
              <a:srgbClr val="808080"/>
            </a:solidFill>
            <a:prstDash val="solid"/>
          </a:ln>
        </c:spPr>
        <c:txPr>
          <a:bodyPr rot="-2760000"/>
          <a:lstStyle/>
          <a:p>
            <a:pPr>
              <a:defRPr sz="1200"/>
            </a:pPr>
            <a:endParaRPr lang="en-US"/>
          </a:p>
        </c:txPr>
        <c:crossAx val="-442278656"/>
        <c:crosses val="autoZero"/>
        <c:auto val="1"/>
        <c:lblAlgn val="ctr"/>
        <c:lblOffset val="100"/>
        <c:tickLblSkip val="1"/>
        <c:noMultiLvlLbl val="0"/>
      </c:catAx>
      <c:valAx>
        <c:axId val="-442278656"/>
        <c:scaling>
          <c:orientation val="minMax"/>
        </c:scaling>
        <c:delete val="0"/>
        <c:axPos val="l"/>
        <c:majorGridlines>
          <c:spPr>
            <a:ln w="3175">
              <a:solidFill>
                <a:schemeClr val="bg2">
                  <a:lumMod val="90000"/>
                </a:schemeClr>
              </a:solidFill>
              <a:prstDash val="solid"/>
            </a:ln>
          </c:spPr>
        </c:majorGridlines>
        <c:numFmt formatCode="#,##0" sourceLinked="0"/>
        <c:majorTickMark val="none"/>
        <c:minorTickMark val="none"/>
        <c:tickLblPos val="nextTo"/>
        <c:spPr>
          <a:ln w="3175">
            <a:solidFill>
              <a:srgbClr val="808080"/>
            </a:solidFill>
            <a:prstDash val="solid"/>
          </a:ln>
        </c:spPr>
        <c:txPr>
          <a:bodyPr/>
          <a:lstStyle/>
          <a:p>
            <a:pPr>
              <a:defRPr sz="1000" baseline="0"/>
            </a:pPr>
            <a:endParaRPr lang="en-US"/>
          </a:p>
        </c:txPr>
        <c:crossAx val="-442266144"/>
        <c:crosses val="autoZero"/>
        <c:crossBetween val="between"/>
        <c:dispUnits>
          <c:builtInUnit val="millions"/>
          <c:dispUnitsLbl>
            <c:layout>
              <c:manualLayout>
                <c:xMode val="edge"/>
                <c:yMode val="edge"/>
                <c:x val="2.6245707725841391E-2"/>
                <c:y val="0.2176850896832784"/>
              </c:manualLayout>
            </c:layout>
            <c:tx>
              <c:rich>
                <a:bodyPr/>
                <a:lstStyle/>
                <a:p>
                  <a:pPr>
                    <a:defRPr sz="1100" baseline="0">
                      <a:latin typeface="Calibri" pitchFamily="34" charset="0"/>
                    </a:defRPr>
                  </a:pPr>
                  <a:r>
                    <a:rPr lang="en-US"/>
                    <a:t>Products</a:t>
                  </a:r>
                  <a:r>
                    <a:rPr lang="en-US" baseline="0"/>
                    <a:t> Distributed (Millions)</a:t>
                  </a:r>
                  <a:endParaRPr lang="en-US"/>
                </a:p>
              </c:rich>
            </c:tx>
          </c:dispUnitsLbl>
        </c:dispUnits>
      </c:valAx>
      <c:spPr>
        <a:solidFill>
          <a:srgbClr val="FFFFFF"/>
        </a:solidFill>
        <a:ln w="25400">
          <a:solidFill>
            <a:srgbClr val="000000"/>
          </a:solidFill>
        </a:ln>
      </c:spPr>
    </c:plotArea>
    <c:legend>
      <c:legendPos val="r"/>
      <c:layout>
        <c:manualLayout>
          <c:xMode val="edge"/>
          <c:yMode val="edge"/>
          <c:x val="0.22532565380221661"/>
          <c:y val="0.22459756487142116"/>
          <c:w val="0.26596885922277164"/>
          <c:h val="8.904474328152881E-2"/>
        </c:manualLayout>
      </c:layout>
      <c:overlay val="0"/>
      <c:spPr>
        <a:noFill/>
        <a:ln w="9525">
          <a:solidFill>
            <a:srgbClr val="000000"/>
          </a:solidFill>
        </a:ln>
      </c:spPr>
      <c:txPr>
        <a:bodyPr/>
        <a:lstStyle/>
        <a:p>
          <a:pPr>
            <a:defRPr sz="1200"/>
          </a:pPr>
          <a:endParaRPr lang="en-US"/>
        </a:p>
      </c:txPr>
    </c:legend>
    <c:plotVisOnly val="1"/>
    <c:dispBlanksAs val="gap"/>
    <c:showDLblsOverMax val="0"/>
  </c:chart>
  <c:spPr>
    <a:solidFill>
      <a:srgbClr val="FFFFFF"/>
    </a:solidFill>
    <a:ln w="3175">
      <a:solidFill>
        <a:schemeClr val="tx1"/>
      </a:solidFill>
      <a:prstDash val="solid"/>
    </a:ln>
  </c:spPr>
  <c:printSettings>
    <c:headerFooter alignWithMargins="0"/>
    <c:pageMargins b="1" l="0.75000000000001465" r="0.75000000000001465" t="1" header="0.5" footer="0.5"/>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400" b="0" i="0" u="none" strike="noStrike" baseline="0">
                <a:solidFill>
                  <a:srgbClr val="000000"/>
                </a:solidFill>
                <a:latin typeface="Calibri"/>
                <a:ea typeface="Calibri"/>
                <a:cs typeface="Calibri"/>
              </a:defRPr>
            </a:pPr>
            <a:r>
              <a:rPr lang="en-US" sz="1300" b="1" i="0" u="none" strike="noStrike" baseline="0">
                <a:solidFill>
                  <a:srgbClr val="000000"/>
                </a:solidFill>
                <a:latin typeface="Calibri"/>
              </a:rPr>
              <a:t>U.S. - Foreign Data Volume Distribution Trend</a:t>
            </a:r>
          </a:p>
        </c:rich>
      </c:tx>
      <c:overlay val="0"/>
      <c:spPr>
        <a:noFill/>
        <a:ln w="25400">
          <a:noFill/>
        </a:ln>
      </c:spPr>
    </c:title>
    <c:autoTitleDeleted val="0"/>
    <c:plotArea>
      <c:layout>
        <c:manualLayout>
          <c:layoutTarget val="inner"/>
          <c:xMode val="edge"/>
          <c:yMode val="edge"/>
          <c:x val="0.18064693223049391"/>
          <c:y val="0.14910884121942272"/>
          <c:w val="0.72700291917757487"/>
          <c:h val="0.64445917524077345"/>
        </c:manualLayout>
      </c:layout>
      <c:barChart>
        <c:barDir val="col"/>
        <c:grouping val="clustered"/>
        <c:varyColors val="0"/>
        <c:ser>
          <c:idx val="0"/>
          <c:order val="0"/>
          <c:tx>
            <c:strRef>
              <c:f>'US - Foreign Trend'!$A$23</c:f>
              <c:strCache>
                <c:ptCount val="1"/>
                <c:pt idx="0">
                  <c:v>Foreign</c:v>
                </c:pt>
              </c:strCache>
            </c:strRef>
          </c:tx>
          <c:spPr>
            <a:gradFill rotWithShape="0">
              <a:gsLst>
                <a:gs pos="0">
                  <a:srgbClr val="9BC1FF"/>
                </a:gs>
                <a:gs pos="100000">
                  <a:srgbClr val="3F80CD"/>
                </a:gs>
              </a:gsLst>
              <a:lin ang="5400000"/>
            </a:gradFill>
            <a:ln w="25400">
              <a:noFill/>
            </a:ln>
            <a:effectLst>
              <a:outerShdw dist="35921" dir="2700000" algn="br">
                <a:srgbClr val="000000"/>
              </a:outerShdw>
            </a:effectLst>
          </c:spPr>
          <c:invertIfNegative val="0"/>
          <c:cat>
            <c:strRef>
              <c:f>'US - Foreign Trend'!$B$22:$U$22</c:f>
              <c:strCache>
                <c:ptCount val="20"/>
                <c:pt idx="0">
                  <c:v>FY2007</c:v>
                </c:pt>
                <c:pt idx="1">
                  <c:v>FY2008</c:v>
                </c:pt>
                <c:pt idx="2">
                  <c:v>FY2009</c:v>
                </c:pt>
                <c:pt idx="3">
                  <c:v>FY2010</c:v>
                </c:pt>
                <c:pt idx="4">
                  <c:v>FY2011</c:v>
                </c:pt>
                <c:pt idx="5">
                  <c:v>FY2012</c:v>
                </c:pt>
                <c:pt idx="6">
                  <c:v>FY2013</c:v>
                </c:pt>
                <c:pt idx="7">
                  <c:v>FY2014</c:v>
                </c:pt>
                <c:pt idx="8">
                  <c:v>FY2015</c:v>
                </c:pt>
                <c:pt idx="9">
                  <c:v>FY2016</c:v>
                </c:pt>
                <c:pt idx="10">
                  <c:v>FY2017</c:v>
                </c:pt>
                <c:pt idx="11">
                  <c:v>FY2018</c:v>
                </c:pt>
                <c:pt idx="12">
                  <c:v>FY2019</c:v>
                </c:pt>
                <c:pt idx="13">
                  <c:v>FY2020</c:v>
                </c:pt>
                <c:pt idx="14">
                  <c:v>FY2021</c:v>
                </c:pt>
                <c:pt idx="15">
                  <c:v>FY2022</c:v>
                </c:pt>
                <c:pt idx="16">
                  <c:v>FY2023</c:v>
                </c:pt>
                <c:pt idx="17">
                  <c:v>FY2024</c:v>
                </c:pt>
                <c:pt idx="18">
                  <c:v>FY2025</c:v>
                </c:pt>
                <c:pt idx="19">
                  <c:v>FY2026</c:v>
                </c:pt>
              </c:strCache>
            </c:strRef>
          </c:cat>
          <c:val>
            <c:numRef>
              <c:f>'US - Foreign Trend'!$B$23:$U$23</c:f>
              <c:numCache>
                <c:formatCode>#,##0.0</c:formatCode>
                <c:ptCount val="20"/>
                <c:pt idx="0">
                  <c:v>630.5</c:v>
                </c:pt>
                <c:pt idx="1">
                  <c:v>763.25908203125016</c:v>
                </c:pt>
                <c:pt idx="2">
                  <c:v>886.57</c:v>
                </c:pt>
                <c:pt idx="3">
                  <c:v>1195.22</c:v>
                </c:pt>
                <c:pt idx="4">
                  <c:v>1294.5927050781249</c:v>
                </c:pt>
                <c:pt idx="5">
                  <c:v>1775.4870273437502</c:v>
                </c:pt>
                <c:pt idx="6">
                  <c:v>2836.6972070312499</c:v>
                </c:pt>
                <c:pt idx="7">
                  <c:v>4200.9830761718749</c:v>
                </c:pt>
                <c:pt idx="8">
                  <c:v>5367.2086138699924</c:v>
                </c:pt>
                <c:pt idx="9">
                  <c:v>6006.3277095801423</c:v>
                </c:pt>
                <c:pt idx="10">
                  <c:v>8402.1707444398817</c:v>
                </c:pt>
                <c:pt idx="11">
                  <c:v>10834.050270752225</c:v>
                </c:pt>
                <c:pt idx="12">
                  <c:v>20575.841948059358</c:v>
                </c:pt>
                <c:pt idx="13">
                  <c:v>26361.670908517965</c:v>
                </c:pt>
                <c:pt idx="14">
                  <c:v>33151.65</c:v>
                </c:pt>
                <c:pt idx="15">
                  <c:v>45105.279999999999</c:v>
                </c:pt>
                <c:pt idx="16">
                  <c:v>53326.178497550383</c:v>
                </c:pt>
                <c:pt idx="17">
                  <c:v>73934.550393988015</c:v>
                </c:pt>
                <c:pt idx="18">
                  <c:v>103385.22249716884</c:v>
                </c:pt>
                <c:pt idx="19">
                  <c:v>279178.54770402302</c:v>
                </c:pt>
              </c:numCache>
            </c:numRef>
          </c:val>
          <c:extLst>
            <c:ext xmlns:c16="http://schemas.microsoft.com/office/drawing/2014/chart" uri="{C3380CC4-5D6E-409C-BE32-E72D297353CC}">
              <c16:uniqueId val="{00000000-2E3C-D947-87E5-89C9A2671B5D}"/>
            </c:ext>
          </c:extLst>
        </c:ser>
        <c:ser>
          <c:idx val="1"/>
          <c:order val="1"/>
          <c:tx>
            <c:strRef>
              <c:f>'US - Foreign Trend'!$A$24</c:f>
              <c:strCache>
                <c:ptCount val="1"/>
                <c:pt idx="0">
                  <c:v>U.S.</c:v>
                </c:pt>
              </c:strCache>
            </c:strRef>
          </c:tx>
          <c:spPr>
            <a:gradFill rotWithShape="0">
              <a:gsLst>
                <a:gs pos="0">
                  <a:srgbClr val="FF9A99"/>
                </a:gs>
                <a:gs pos="100000">
                  <a:srgbClr val="D1403C"/>
                </a:gs>
              </a:gsLst>
              <a:lin ang="5400000"/>
            </a:gradFill>
            <a:ln w="25400">
              <a:noFill/>
            </a:ln>
            <a:effectLst>
              <a:outerShdw dist="35921" dir="2700000" algn="br">
                <a:srgbClr val="000000"/>
              </a:outerShdw>
            </a:effectLst>
          </c:spPr>
          <c:invertIfNegative val="0"/>
          <c:cat>
            <c:strRef>
              <c:f>'US - Foreign Trend'!$B$22:$U$22</c:f>
              <c:strCache>
                <c:ptCount val="20"/>
                <c:pt idx="0">
                  <c:v>FY2007</c:v>
                </c:pt>
                <c:pt idx="1">
                  <c:v>FY2008</c:v>
                </c:pt>
                <c:pt idx="2">
                  <c:v>FY2009</c:v>
                </c:pt>
                <c:pt idx="3">
                  <c:v>FY2010</c:v>
                </c:pt>
                <c:pt idx="4">
                  <c:v>FY2011</c:v>
                </c:pt>
                <c:pt idx="5">
                  <c:v>FY2012</c:v>
                </c:pt>
                <c:pt idx="6">
                  <c:v>FY2013</c:v>
                </c:pt>
                <c:pt idx="7">
                  <c:v>FY2014</c:v>
                </c:pt>
                <c:pt idx="8">
                  <c:v>FY2015</c:v>
                </c:pt>
                <c:pt idx="9">
                  <c:v>FY2016</c:v>
                </c:pt>
                <c:pt idx="10">
                  <c:v>FY2017</c:v>
                </c:pt>
                <c:pt idx="11">
                  <c:v>FY2018</c:v>
                </c:pt>
                <c:pt idx="12">
                  <c:v>FY2019</c:v>
                </c:pt>
                <c:pt idx="13">
                  <c:v>FY2020</c:v>
                </c:pt>
                <c:pt idx="14">
                  <c:v>FY2021</c:v>
                </c:pt>
                <c:pt idx="15">
                  <c:v>FY2022</c:v>
                </c:pt>
                <c:pt idx="16">
                  <c:v>FY2023</c:v>
                </c:pt>
                <c:pt idx="17">
                  <c:v>FY2024</c:v>
                </c:pt>
                <c:pt idx="18">
                  <c:v>FY2025</c:v>
                </c:pt>
                <c:pt idx="19">
                  <c:v>FY2026</c:v>
                </c:pt>
              </c:strCache>
            </c:strRef>
          </c:cat>
          <c:val>
            <c:numRef>
              <c:f>'US - Foreign Trend'!$B$24:$U$24</c:f>
              <c:numCache>
                <c:formatCode>#,##0.0</c:formatCode>
                <c:ptCount val="20"/>
                <c:pt idx="0">
                  <c:v>757.3</c:v>
                </c:pt>
                <c:pt idx="1">
                  <c:v>1063.0125683593751</c:v>
                </c:pt>
                <c:pt idx="2">
                  <c:v>1380.55</c:v>
                </c:pt>
                <c:pt idx="3">
                  <c:v>2097.4899999999998</c:v>
                </c:pt>
                <c:pt idx="4">
                  <c:v>2720.0899609375006</c:v>
                </c:pt>
                <c:pt idx="5">
                  <c:v>3076.5047451171872</c:v>
                </c:pt>
                <c:pt idx="6">
                  <c:v>4220.2481835937497</c:v>
                </c:pt>
                <c:pt idx="7">
                  <c:v>4942.3835058593759</c:v>
                </c:pt>
                <c:pt idx="8">
                  <c:v>5169.4109953024918</c:v>
                </c:pt>
                <c:pt idx="9">
                  <c:v>7288.2044517720969</c:v>
                </c:pt>
                <c:pt idx="10">
                  <c:v>10095.33559349347</c:v>
                </c:pt>
                <c:pt idx="11">
                  <c:v>12621.020823261959</c:v>
                </c:pt>
                <c:pt idx="12">
                  <c:v>16089.793061915127</c:v>
                </c:pt>
                <c:pt idx="13">
                  <c:v>17770.654318010624</c:v>
                </c:pt>
                <c:pt idx="14">
                  <c:v>26942.99</c:v>
                </c:pt>
                <c:pt idx="15">
                  <c:v>55498.12</c:v>
                </c:pt>
                <c:pt idx="16">
                  <c:v>59151.141640625341</c:v>
                </c:pt>
                <c:pt idx="17">
                  <c:v>87701.162662048097</c:v>
                </c:pt>
                <c:pt idx="18">
                  <c:v>113560.00533143767</c:v>
                </c:pt>
                <c:pt idx="19">
                  <c:v>244097.66929260571</c:v>
                </c:pt>
              </c:numCache>
            </c:numRef>
          </c:val>
          <c:extLst>
            <c:ext xmlns:c16="http://schemas.microsoft.com/office/drawing/2014/chart" uri="{C3380CC4-5D6E-409C-BE32-E72D297353CC}">
              <c16:uniqueId val="{00000001-2E3C-D947-87E5-89C9A2671B5D}"/>
            </c:ext>
          </c:extLst>
        </c:ser>
        <c:ser>
          <c:idx val="2"/>
          <c:order val="2"/>
          <c:tx>
            <c:strRef>
              <c:f>'US - Foreign Trend'!$A$25</c:f>
              <c:strCache>
                <c:ptCount val="1"/>
                <c:pt idx="0">
                  <c:v>Unknown*</c:v>
                </c:pt>
              </c:strCache>
            </c:strRef>
          </c:tx>
          <c:invertIfNegative val="0"/>
          <c:cat>
            <c:strRef>
              <c:f>'US - Foreign Trend'!$B$22:$U$22</c:f>
              <c:strCache>
                <c:ptCount val="20"/>
                <c:pt idx="0">
                  <c:v>FY2007</c:v>
                </c:pt>
                <c:pt idx="1">
                  <c:v>FY2008</c:v>
                </c:pt>
                <c:pt idx="2">
                  <c:v>FY2009</c:v>
                </c:pt>
                <c:pt idx="3">
                  <c:v>FY2010</c:v>
                </c:pt>
                <c:pt idx="4">
                  <c:v>FY2011</c:v>
                </c:pt>
                <c:pt idx="5">
                  <c:v>FY2012</c:v>
                </c:pt>
                <c:pt idx="6">
                  <c:v>FY2013</c:v>
                </c:pt>
                <c:pt idx="7">
                  <c:v>FY2014</c:v>
                </c:pt>
                <c:pt idx="8">
                  <c:v>FY2015</c:v>
                </c:pt>
                <c:pt idx="9">
                  <c:v>FY2016</c:v>
                </c:pt>
                <c:pt idx="10">
                  <c:v>FY2017</c:v>
                </c:pt>
                <c:pt idx="11">
                  <c:v>FY2018</c:v>
                </c:pt>
                <c:pt idx="12">
                  <c:v>FY2019</c:v>
                </c:pt>
                <c:pt idx="13">
                  <c:v>FY2020</c:v>
                </c:pt>
                <c:pt idx="14">
                  <c:v>FY2021</c:v>
                </c:pt>
                <c:pt idx="15">
                  <c:v>FY2022</c:v>
                </c:pt>
                <c:pt idx="16">
                  <c:v>FY2023</c:v>
                </c:pt>
                <c:pt idx="17">
                  <c:v>FY2024</c:v>
                </c:pt>
                <c:pt idx="18">
                  <c:v>FY2025</c:v>
                </c:pt>
                <c:pt idx="19">
                  <c:v>FY2026</c:v>
                </c:pt>
              </c:strCache>
            </c:strRef>
          </c:cat>
          <c:val>
            <c:numRef>
              <c:f>'US - Foreign Trend'!$B$25:$U$25</c:f>
              <c:numCache>
                <c:formatCode>_(* #,##0.0_);_(* \(#,##0.0\);_(* "-"??_);_(@_)</c:formatCode>
                <c:ptCount val="20"/>
                <c:pt idx="0">
                  <c:v>156.73087562561045</c:v>
                </c:pt>
                <c:pt idx="1">
                  <c:v>139.63734375000001</c:v>
                </c:pt>
                <c:pt idx="2">
                  <c:v>162.09251074218747</c:v>
                </c:pt>
                <c:pt idx="3">
                  <c:v>335.58049804687499</c:v>
                </c:pt>
                <c:pt idx="4">
                  <c:v>715.02095703124996</c:v>
                </c:pt>
                <c:pt idx="5">
                  <c:v>555.32116992187503</c:v>
                </c:pt>
                <c:pt idx="6">
                  <c:v>116.788388671875</c:v>
                </c:pt>
                <c:pt idx="7">
                  <c:v>137.30723632812501</c:v>
                </c:pt>
                <c:pt idx="8">
                  <c:v>410.30184036109381</c:v>
                </c:pt>
                <c:pt idx="9">
                  <c:v>592.28979210035232</c:v>
                </c:pt>
                <c:pt idx="10">
                  <c:v>10.652811782890218</c:v>
                </c:pt>
                <c:pt idx="11">
                  <c:v>46.809912131616919</c:v>
                </c:pt>
                <c:pt idx="12">
                  <c:v>11.042999999999999</c:v>
                </c:pt>
                <c:pt idx="13">
                  <c:v>10.928009377528706</c:v>
                </c:pt>
                <c:pt idx="14">
                  <c:v>33.049999999999997</c:v>
                </c:pt>
                <c:pt idx="15">
                  <c:v>24.91</c:v>
                </c:pt>
                <c:pt idx="16">
                  <c:v>7.17</c:v>
                </c:pt>
                <c:pt idx="17">
                  <c:v>301.48919595020186</c:v>
                </c:pt>
                <c:pt idx="18">
                  <c:v>1.73</c:v>
                </c:pt>
                <c:pt idx="19">
                  <c:v>4.4031042663218525</c:v>
                </c:pt>
              </c:numCache>
            </c:numRef>
          </c:val>
          <c:extLst>
            <c:ext xmlns:c16="http://schemas.microsoft.com/office/drawing/2014/chart" uri="{C3380CC4-5D6E-409C-BE32-E72D297353CC}">
              <c16:uniqueId val="{00000002-2E3C-D947-87E5-89C9A2671B5D}"/>
            </c:ext>
          </c:extLst>
        </c:ser>
        <c:dLbls>
          <c:showLegendKey val="0"/>
          <c:showVal val="0"/>
          <c:showCatName val="0"/>
          <c:showSerName val="0"/>
          <c:showPercent val="0"/>
          <c:showBubbleSize val="0"/>
        </c:dLbls>
        <c:gapWidth val="150"/>
        <c:axId val="-442265600"/>
        <c:axId val="-442265056"/>
      </c:barChart>
      <c:catAx>
        <c:axId val="-442265600"/>
        <c:scaling>
          <c:orientation val="minMax"/>
        </c:scaling>
        <c:delete val="0"/>
        <c:axPos val="b"/>
        <c:numFmt formatCode="General" sourceLinked="1"/>
        <c:majorTickMark val="none"/>
        <c:minorTickMark val="none"/>
        <c:tickLblPos val="nextTo"/>
        <c:spPr>
          <a:ln w="3175">
            <a:solidFill>
              <a:srgbClr val="808080"/>
            </a:solidFill>
            <a:prstDash val="solid"/>
          </a:ln>
        </c:spPr>
        <c:txPr>
          <a:bodyPr rot="-2940000"/>
          <a:lstStyle/>
          <a:p>
            <a:pPr>
              <a:defRPr sz="1200"/>
            </a:pPr>
            <a:endParaRPr lang="en-US"/>
          </a:p>
        </c:txPr>
        <c:crossAx val="-442265056"/>
        <c:crosses val="autoZero"/>
        <c:auto val="1"/>
        <c:lblAlgn val="ctr"/>
        <c:lblOffset val="100"/>
        <c:tickLblSkip val="1"/>
        <c:noMultiLvlLbl val="0"/>
      </c:catAx>
      <c:valAx>
        <c:axId val="-442265056"/>
        <c:scaling>
          <c:orientation val="minMax"/>
          <c:min val="0"/>
        </c:scaling>
        <c:delete val="0"/>
        <c:axPos val="l"/>
        <c:majorGridlines>
          <c:spPr>
            <a:ln w="3175">
              <a:solidFill>
                <a:schemeClr val="bg2">
                  <a:lumMod val="90000"/>
                </a:schemeClr>
              </a:solidFill>
              <a:prstDash val="solid"/>
            </a:ln>
          </c:spPr>
        </c:majorGridlines>
        <c:title>
          <c:tx>
            <c:rich>
              <a:bodyPr rot="-5400000" vert="horz"/>
              <a:lstStyle/>
              <a:p>
                <a:pPr>
                  <a:defRPr/>
                </a:pPr>
                <a:r>
                  <a:rPr lang="en-US"/>
                  <a:t>Volume (TBs)</a:t>
                </a:r>
              </a:p>
            </c:rich>
          </c:tx>
          <c:overlay val="0"/>
        </c:title>
        <c:numFmt formatCode="#,##0" sourceLinked="0"/>
        <c:majorTickMark val="none"/>
        <c:minorTickMark val="none"/>
        <c:tickLblPos val="nextTo"/>
        <c:spPr>
          <a:ln w="3175">
            <a:solidFill>
              <a:srgbClr val="808080"/>
            </a:solidFill>
            <a:prstDash val="solid"/>
          </a:ln>
        </c:spPr>
        <c:txPr>
          <a:bodyPr/>
          <a:lstStyle/>
          <a:p>
            <a:pPr>
              <a:defRPr sz="1000" baseline="0"/>
            </a:pPr>
            <a:endParaRPr lang="en-US"/>
          </a:p>
        </c:txPr>
        <c:crossAx val="-442265600"/>
        <c:crosses val="autoZero"/>
        <c:crossBetween val="between"/>
      </c:valAx>
      <c:spPr>
        <a:solidFill>
          <a:srgbClr val="FFFFFF"/>
        </a:solidFill>
        <a:ln w="25400">
          <a:solidFill>
            <a:srgbClr val="000000"/>
          </a:solidFill>
        </a:ln>
      </c:spPr>
    </c:plotArea>
    <c:legend>
      <c:legendPos val="r"/>
      <c:layout>
        <c:manualLayout>
          <c:xMode val="edge"/>
          <c:yMode val="edge"/>
          <c:x val="0.26672098068919275"/>
          <c:y val="0.24167753525273211"/>
          <c:w val="0.2066026864157309"/>
          <c:h val="0.18449996018115616"/>
        </c:manualLayout>
      </c:layout>
      <c:overlay val="0"/>
      <c:spPr>
        <a:noFill/>
        <a:ln w="9525">
          <a:solidFill>
            <a:srgbClr val="000000"/>
          </a:solidFill>
        </a:ln>
      </c:spPr>
      <c:txPr>
        <a:bodyPr/>
        <a:lstStyle/>
        <a:p>
          <a:pPr>
            <a:defRPr sz="1200"/>
          </a:pPr>
          <a:endParaRPr lang="en-US"/>
        </a:p>
      </c:txPr>
    </c:legend>
    <c:plotVisOnly val="1"/>
    <c:dispBlanksAs val="gap"/>
    <c:showDLblsOverMax val="0"/>
  </c:chart>
  <c:spPr>
    <a:solidFill>
      <a:srgbClr val="FFFFFF"/>
    </a:solidFill>
    <a:ln w="3175">
      <a:solidFill>
        <a:srgbClr val="808080"/>
      </a:solidFill>
      <a:prstDash val="solid"/>
    </a:ln>
  </c:spPr>
  <c:printSettings>
    <c:headerFooter alignWithMargins="0"/>
    <c:pageMargins b="1" l="0.75000000000001465" r="0.75000000000001465" t="1" header="0.5" footer="0.5"/>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Non-Public Users</a:t>
            </a:r>
          </a:p>
        </c:rich>
      </c:tx>
      <c:layout>
        <c:manualLayout>
          <c:xMode val="edge"/>
          <c:yMode val="edge"/>
          <c:x val="0.37700662231922705"/>
          <c:y val="1.3071890939944439E-2"/>
        </c:manualLayout>
      </c:layout>
      <c:overlay val="0"/>
      <c:spPr>
        <a:noFill/>
        <a:ln w="25400">
          <a:noFill/>
        </a:ln>
      </c:spPr>
    </c:title>
    <c:autoTitleDeleted val="0"/>
    <c:plotArea>
      <c:layout>
        <c:manualLayout>
          <c:layoutTarget val="inner"/>
          <c:xMode val="edge"/>
          <c:yMode val="edge"/>
          <c:x val="0.14101293922215682"/>
          <c:y val="0.20697297892612185"/>
          <c:w val="0.78507631682843804"/>
          <c:h val="0.60775818442756957"/>
        </c:manualLayout>
      </c:layout>
      <c:barChart>
        <c:barDir val="col"/>
        <c:grouping val="stacked"/>
        <c:varyColors val="0"/>
        <c:ser>
          <c:idx val="0"/>
          <c:order val="0"/>
          <c:tx>
            <c:strRef>
              <c:f>'Public - Science User Trend'!$B$4</c:f>
              <c:strCache>
                <c:ptCount val="1"/>
                <c:pt idx="0">
                  <c:v>Production</c:v>
                </c:pt>
              </c:strCache>
            </c:strRef>
          </c:tx>
          <c:spPr>
            <a:gradFill rotWithShape="0">
              <a:gsLst>
                <a:gs pos="0">
                  <a:srgbClr val="9BC1FF"/>
                </a:gs>
                <a:gs pos="100000">
                  <a:srgbClr val="3F80CD"/>
                </a:gs>
              </a:gsLst>
              <a:lin ang="5400000"/>
            </a:gradFill>
            <a:ln w="25400">
              <a:noFill/>
            </a:ln>
            <a:effectLst>
              <a:outerShdw dist="35921" dir="2700000" algn="br">
                <a:srgbClr val="000000"/>
              </a:outerShdw>
            </a:effectLst>
          </c:spPr>
          <c:invertIfNegative val="0"/>
          <c:cat>
            <c:strRef>
              <c:f>'Public - Science User Trend'!$A$5:$A$24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'Public - Science User Trend'!$B$5:$B$24</c:f>
              <c:numCache>
                <c:formatCode>General</c:formatCode>
                <c:ptCount val="20"/>
                <c:pt idx="0">
                  <c:v>72</c:v>
                </c:pt>
                <c:pt idx="1">
                  <c:v>168</c:v>
                </c:pt>
                <c:pt idx="2">
                  <c:v>167</c:v>
                </c:pt>
                <c:pt idx="3">
                  <c:v>124</c:v>
                </c:pt>
                <c:pt idx="4" formatCode="#,##0">
                  <c:v>64</c:v>
                </c:pt>
                <c:pt idx="5" formatCode="#,##0">
                  <c:v>107</c:v>
                </c:pt>
                <c:pt idx="6" formatCode="#,##0">
                  <c:v>139</c:v>
                </c:pt>
                <c:pt idx="7" formatCode="#,##0">
                  <c:v>93</c:v>
                </c:pt>
                <c:pt idx="8" formatCode="#,##0">
                  <c:v>94</c:v>
                </c:pt>
                <c:pt idx="9" formatCode="#,##0">
                  <c:v>32</c:v>
                </c:pt>
                <c:pt idx="10" formatCode="#,##0">
                  <c:v>46</c:v>
                </c:pt>
                <c:pt idx="11" formatCode="#,##0">
                  <c:v>34</c:v>
                </c:pt>
                <c:pt idx="12" formatCode="#,##0">
                  <c:v>35</c:v>
                </c:pt>
                <c:pt idx="13" formatCode="#,##0">
                  <c:v>51</c:v>
                </c:pt>
                <c:pt idx="14" formatCode="#,##0">
                  <c:v>36</c:v>
                </c:pt>
                <c:pt idx="15" formatCode="#,##0">
                  <c:v>11</c:v>
                </c:pt>
                <c:pt idx="16" formatCode="#,##0">
                  <c:v>9</c:v>
                </c:pt>
                <c:pt idx="17" formatCode="#,##0">
                  <c:v>7</c:v>
                </c:pt>
                <c:pt idx="18" formatCode="#,##0">
                  <c:v>3</c:v>
                </c:pt>
                <c:pt idx="19" formatCode="#,##0">
                  <c:v>2</c:v>
                </c:pt>
              </c:numCache>
            </c:numRef>
          </c:val>
          <c:extLst>
            <c:ext xmlns:c16="http://schemas.microsoft.com/office/drawing/2014/chart" uri="{C3380CC4-5D6E-409C-BE32-E72D297353CC}">
              <c16:uniqueId val="{00000000-F40A-E64F-A0D7-0AF2581D5386}"/>
            </c:ext>
          </c:extLst>
        </c:ser>
        <c:ser>
          <c:idx val="1"/>
          <c:order val="1"/>
          <c:tx>
            <c:strRef>
              <c:f>'Public - Science User Trend'!$C$4</c:f>
              <c:strCache>
                <c:ptCount val="1"/>
                <c:pt idx="0">
                  <c:v>Science Team</c:v>
                </c:pt>
              </c:strCache>
            </c:strRef>
          </c:tx>
          <c:spPr>
            <a:gradFill rotWithShape="0">
              <a:gsLst>
                <a:gs pos="0">
                  <a:srgbClr val="FF9A99"/>
                </a:gs>
                <a:gs pos="100000">
                  <a:srgbClr val="D1403C"/>
                </a:gs>
              </a:gsLst>
              <a:lin ang="5400000"/>
            </a:gradFill>
            <a:ln w="25400">
              <a:noFill/>
            </a:ln>
            <a:effectLst>
              <a:outerShdw dist="35921" dir="2700000" algn="br">
                <a:srgbClr val="000000"/>
              </a:outerShdw>
            </a:effectLst>
          </c:spPr>
          <c:invertIfNegative val="0"/>
          <c:cat>
            <c:strRef>
              <c:f>'Public - Science User Trend'!$A$5:$A$24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'Public - Science User Trend'!$C$5:$C$24</c:f>
              <c:numCache>
                <c:formatCode>General</c:formatCode>
                <c:ptCount val="20"/>
                <c:pt idx="0">
                  <c:v>136</c:v>
                </c:pt>
                <c:pt idx="1">
                  <c:v>283</c:v>
                </c:pt>
                <c:pt idx="2">
                  <c:v>329</c:v>
                </c:pt>
                <c:pt idx="3">
                  <c:v>250</c:v>
                </c:pt>
                <c:pt idx="4" formatCode="#,##0">
                  <c:v>210</c:v>
                </c:pt>
                <c:pt idx="5" formatCode="#,##0">
                  <c:v>163</c:v>
                </c:pt>
                <c:pt idx="6" formatCode="#,##0">
                  <c:v>136</c:v>
                </c:pt>
                <c:pt idx="7" formatCode="#,##0">
                  <c:v>304</c:v>
                </c:pt>
                <c:pt idx="8" formatCode="#,##0">
                  <c:v>344</c:v>
                </c:pt>
                <c:pt idx="9" formatCode="#,##0">
                  <c:v>318</c:v>
                </c:pt>
                <c:pt idx="10" formatCode="#,##0">
                  <c:v>239</c:v>
                </c:pt>
                <c:pt idx="11" formatCode="#,##0">
                  <c:v>177</c:v>
                </c:pt>
                <c:pt idx="12" formatCode="#,##0">
                  <c:v>175</c:v>
                </c:pt>
                <c:pt idx="13" formatCode="#,##0">
                  <c:v>409</c:v>
                </c:pt>
                <c:pt idx="14" formatCode="#,##0">
                  <c:v>209</c:v>
                </c:pt>
                <c:pt idx="15" formatCode="#,##0">
                  <c:v>131</c:v>
                </c:pt>
                <c:pt idx="16" formatCode="#,##0">
                  <c:v>98</c:v>
                </c:pt>
                <c:pt idx="17" formatCode="#,##0">
                  <c:v>70</c:v>
                </c:pt>
                <c:pt idx="18" formatCode="#,##0">
                  <c:v>67</c:v>
                </c:pt>
                <c:pt idx="19" formatCode="#,##0">
                  <c:v>26</c:v>
                </c:pt>
              </c:numCache>
            </c:numRef>
          </c:val>
          <c:extLst>
            <c:ext xmlns:c16="http://schemas.microsoft.com/office/drawing/2014/chart" uri="{C3380CC4-5D6E-409C-BE32-E72D297353CC}">
              <c16:uniqueId val="{00000001-F40A-E64F-A0D7-0AF2581D5386}"/>
            </c:ext>
          </c:extLst>
        </c:ser>
        <c:ser>
          <c:idx val="2"/>
          <c:order val="2"/>
          <c:tx>
            <c:strRef>
              <c:f>'Public - Science User Trend'!$D$4</c:f>
              <c:strCache>
                <c:ptCount val="1"/>
                <c:pt idx="0">
                  <c:v>QA/Testing</c:v>
                </c:pt>
              </c:strCache>
            </c:strRef>
          </c:tx>
          <c:spPr>
            <a:gradFill rotWithShape="0">
              <a:gsLst>
                <a:gs pos="0">
                  <a:srgbClr val="DCFFA0"/>
                </a:gs>
                <a:gs pos="100000">
                  <a:srgbClr val="A0CA4A"/>
                </a:gs>
              </a:gsLst>
              <a:lin ang="5400000"/>
            </a:gradFill>
            <a:ln w="25400">
              <a:noFill/>
            </a:ln>
            <a:effectLst>
              <a:outerShdw dist="35921" dir="2700000" algn="br">
                <a:srgbClr val="000000"/>
              </a:outerShdw>
            </a:effectLst>
          </c:spPr>
          <c:invertIfNegative val="0"/>
          <c:cat>
            <c:strRef>
              <c:f>'Public - Science User Trend'!$A$5:$A$24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'Public - Science User Trend'!$D$5:$D$24</c:f>
              <c:numCache>
                <c:formatCode>General</c:formatCode>
                <c:ptCount val="20"/>
                <c:pt idx="0">
                  <c:v>51</c:v>
                </c:pt>
                <c:pt idx="1">
                  <c:v>41</c:v>
                </c:pt>
                <c:pt idx="2">
                  <c:v>27</c:v>
                </c:pt>
                <c:pt idx="3">
                  <c:v>18</c:v>
                </c:pt>
                <c:pt idx="4" formatCode="#,##0">
                  <c:v>26</c:v>
                </c:pt>
                <c:pt idx="5" formatCode="#,##0">
                  <c:v>12</c:v>
                </c:pt>
                <c:pt idx="6" formatCode="#,##0">
                  <c:v>78</c:v>
                </c:pt>
                <c:pt idx="7" formatCode="#,##0">
                  <c:v>159</c:v>
                </c:pt>
                <c:pt idx="8" formatCode="#,##0">
                  <c:v>126</c:v>
                </c:pt>
                <c:pt idx="9" formatCode="#,##0">
                  <c:v>55</c:v>
                </c:pt>
                <c:pt idx="10" formatCode="#,##0">
                  <c:v>42</c:v>
                </c:pt>
                <c:pt idx="11" formatCode="#,##0">
                  <c:v>47</c:v>
                </c:pt>
                <c:pt idx="12" formatCode="#,##0">
                  <c:v>45</c:v>
                </c:pt>
                <c:pt idx="13" formatCode="#,##0">
                  <c:v>49</c:v>
                </c:pt>
                <c:pt idx="14" formatCode="#,##0">
                  <c:v>37</c:v>
                </c:pt>
                <c:pt idx="15" formatCode="#,##0">
                  <c:v>24</c:v>
                </c:pt>
                <c:pt idx="16" formatCode="#,##0">
                  <c:v>18</c:v>
                </c:pt>
                <c:pt idx="17" formatCode="#,##0">
                  <c:v>15</c:v>
                </c:pt>
                <c:pt idx="18" formatCode="#,##0">
                  <c:v>14</c:v>
                </c:pt>
                <c:pt idx="19" formatCode="#,##0">
                  <c:v>8</c:v>
                </c:pt>
              </c:numCache>
            </c:numRef>
          </c:val>
          <c:extLst>
            <c:ext xmlns:c16="http://schemas.microsoft.com/office/drawing/2014/chart" uri="{C3380CC4-5D6E-409C-BE32-E72D297353CC}">
              <c16:uniqueId val="{00000002-F40A-E64F-A0D7-0AF2581D5386}"/>
            </c:ext>
          </c:extLst>
        </c:ser>
        <c:ser>
          <c:idx val="3"/>
          <c:order val="3"/>
          <c:tx>
            <c:strRef>
              <c:f>'Public - Science User Trend'!$E$4</c:f>
              <c:strCache>
                <c:ptCount val="1"/>
                <c:pt idx="0">
                  <c:v>Internal</c:v>
                </c:pt>
              </c:strCache>
            </c:strRef>
          </c:tx>
          <c:spPr>
            <a:gradFill rotWithShape="0">
              <a:gsLst>
                <a:gs pos="0">
                  <a:srgbClr val="C8B0ED"/>
                </a:gs>
                <a:gs pos="100000">
                  <a:srgbClr val="7F5BAB"/>
                </a:gs>
              </a:gsLst>
              <a:lin ang="5400000"/>
            </a:gradFill>
            <a:ln w="25400">
              <a:noFill/>
            </a:ln>
            <a:effectLst>
              <a:outerShdw dist="35921" dir="2700000" algn="br">
                <a:srgbClr val="000000"/>
              </a:outerShdw>
            </a:effectLst>
          </c:spPr>
          <c:invertIfNegative val="0"/>
          <c:cat>
            <c:strRef>
              <c:f>'Public - Science User Trend'!$A$5:$A$24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'Public - Science User Trend'!$E$5:$E$24</c:f>
              <c:numCache>
                <c:formatCode>General</c:formatCode>
                <c:ptCount val="20"/>
                <c:pt idx="0">
                  <c:v>24</c:v>
                </c:pt>
                <c:pt idx="1">
                  <c:v>144</c:v>
                </c:pt>
                <c:pt idx="2">
                  <c:v>161</c:v>
                </c:pt>
                <c:pt idx="3">
                  <c:v>340</c:v>
                </c:pt>
                <c:pt idx="4" formatCode="#,##0">
                  <c:v>303</c:v>
                </c:pt>
                <c:pt idx="5" formatCode="#,##0">
                  <c:v>304</c:v>
                </c:pt>
                <c:pt idx="6" formatCode="#,##0">
                  <c:v>509</c:v>
                </c:pt>
                <c:pt idx="7" formatCode="#,##0">
                  <c:v>296</c:v>
                </c:pt>
                <c:pt idx="8" formatCode="#,##0">
                  <c:v>1850</c:v>
                </c:pt>
                <c:pt idx="9" formatCode="#,##0">
                  <c:v>313</c:v>
                </c:pt>
                <c:pt idx="10" formatCode="#,##0">
                  <c:v>257</c:v>
                </c:pt>
                <c:pt idx="11" formatCode="#,##0">
                  <c:v>245</c:v>
                </c:pt>
                <c:pt idx="12" formatCode="#,##0">
                  <c:v>304</c:v>
                </c:pt>
                <c:pt idx="13" formatCode="#,##0">
                  <c:v>316</c:v>
                </c:pt>
                <c:pt idx="14" formatCode="#,##0">
                  <c:v>230</c:v>
                </c:pt>
                <c:pt idx="15" formatCode="#,##0">
                  <c:v>224</c:v>
                </c:pt>
                <c:pt idx="16" formatCode="#,##0">
                  <c:v>217</c:v>
                </c:pt>
                <c:pt idx="17" formatCode="#,##0">
                  <c:v>249</c:v>
                </c:pt>
                <c:pt idx="18" formatCode="#,##0">
                  <c:v>240</c:v>
                </c:pt>
                <c:pt idx="19" formatCode="#,##0">
                  <c:v>98</c:v>
                </c:pt>
              </c:numCache>
            </c:numRef>
          </c:val>
          <c:extLst>
            <c:ext xmlns:c16="http://schemas.microsoft.com/office/drawing/2014/chart" uri="{C3380CC4-5D6E-409C-BE32-E72D297353CC}">
              <c16:uniqueId val="{00000003-F40A-E64F-A0D7-0AF2581D5386}"/>
            </c:ext>
          </c:extLst>
        </c:ser>
        <c:dLbls>
          <c:showLegendKey val="0"/>
          <c:showVal val="0"/>
          <c:showCatName val="0"/>
          <c:showSerName val="0"/>
          <c:showPercent val="0"/>
          <c:showBubbleSize val="0"/>
        </c:dLbls>
        <c:gapWidth val="150"/>
        <c:overlap val="100"/>
        <c:axId val="-439576352"/>
        <c:axId val="-439582336"/>
      </c:barChart>
      <c:catAx>
        <c:axId val="-439576352"/>
        <c:scaling>
          <c:orientation val="minMax"/>
        </c:scaling>
        <c:delete val="0"/>
        <c:axPos val="b"/>
        <c:numFmt formatCode="General" sourceLinked="1"/>
        <c:majorTickMark val="out"/>
        <c:minorTickMark val="none"/>
        <c:tickLblPos val="nextTo"/>
        <c:spPr>
          <a:ln w="3175">
            <a:solidFill>
              <a:srgbClr val="808080"/>
            </a:solidFill>
            <a:prstDash val="solid"/>
          </a:ln>
        </c:spPr>
        <c:txPr>
          <a:bodyPr rot="-3120000"/>
          <a:lstStyle/>
          <a:p>
            <a:pPr>
              <a:defRPr sz="1200"/>
            </a:pPr>
            <a:endParaRPr lang="en-US"/>
          </a:p>
        </c:txPr>
        <c:crossAx val="-439582336"/>
        <c:crosses val="autoZero"/>
        <c:auto val="1"/>
        <c:lblAlgn val="ctr"/>
        <c:lblOffset val="100"/>
        <c:noMultiLvlLbl val="0"/>
      </c:catAx>
      <c:valAx>
        <c:axId val="-439582336"/>
        <c:scaling>
          <c:orientation val="minMax"/>
        </c:scaling>
        <c:delete val="0"/>
        <c:axPos val="l"/>
        <c:majorGridlines>
          <c:spPr>
            <a:ln w="3175">
              <a:solidFill>
                <a:srgbClr val="808080"/>
              </a:solidFill>
              <a:prstDash val="solid"/>
            </a:ln>
          </c:spPr>
        </c:majorGridlines>
        <c:title>
          <c:tx>
            <c:rich>
              <a:bodyPr/>
              <a:lstStyle/>
              <a:p>
                <a:pPr>
                  <a:defRPr sz="1200"/>
                </a:pPr>
                <a:r>
                  <a:rPr lang="en-US" sz="1200"/>
                  <a:t>Distinct Users</a:t>
                </a:r>
              </a:p>
            </c:rich>
          </c:tx>
          <c:overlay val="0"/>
          <c:spPr>
            <a:noFill/>
            <a:ln w="25400">
              <a:noFill/>
            </a:ln>
          </c:spPr>
        </c:title>
        <c:numFmt formatCode="General" sourceLinked="1"/>
        <c:majorTickMark val="out"/>
        <c:minorTickMark val="none"/>
        <c:tickLblPos val="nextTo"/>
        <c:spPr>
          <a:ln w="3175">
            <a:solidFill>
              <a:srgbClr val="808080"/>
            </a:solidFill>
            <a:prstDash val="solid"/>
          </a:ln>
        </c:spPr>
        <c:crossAx val="-439576352"/>
        <c:crosses val="autoZero"/>
        <c:crossBetween val="between"/>
      </c:valAx>
      <c:spPr>
        <a:ln>
          <a:solidFill>
            <a:schemeClr val="tx1"/>
          </a:solidFill>
        </a:ln>
      </c:spPr>
    </c:plotArea>
    <c:legend>
      <c:legendPos val="t"/>
      <c:layout>
        <c:manualLayout>
          <c:xMode val="edge"/>
          <c:yMode val="edge"/>
          <c:x val="0.11432509516324875"/>
          <c:y val="8.9978182636617554E-2"/>
          <c:w val="0.79500094977019287"/>
          <c:h val="7.9310353109171561E-2"/>
        </c:manualLayout>
      </c:layout>
      <c:overlay val="0"/>
      <c:spPr>
        <a:noFill/>
        <a:ln w="3175">
          <a:solidFill>
            <a:schemeClr val="tx1"/>
          </a:solidFill>
        </a:ln>
      </c:spPr>
      <c:txPr>
        <a:bodyPr/>
        <a:lstStyle/>
        <a:p>
          <a:pPr>
            <a:defRPr sz="1010"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rgbClr val="FFFFFF"/>
    </a:solidFill>
    <a:ln w="3175">
      <a:solidFill>
        <a:srgbClr val="808080"/>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1" l="0.75000000000001465" r="0.75000000000001465" t="1" header="0.5" footer="0.5"/>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3"/>
    </mc:Choice>
    <mc:Fallback>
      <c:style val="23"/>
    </mc:Fallback>
  </mc:AlternateContent>
  <c:chart>
    <c:title>
      <c:tx>
        <c:rich>
          <a:bodyPr/>
          <a:lstStyle/>
          <a:p>
            <a:pPr>
              <a:defRPr/>
            </a:pPr>
            <a:r>
              <a:rPr lang="en-US"/>
              <a:t>Public Users</a:t>
            </a:r>
          </a:p>
        </c:rich>
      </c:tx>
      <c:layout>
        <c:manualLayout>
          <c:xMode val="edge"/>
          <c:yMode val="edge"/>
          <c:x val="0.49237025371828519"/>
          <c:y val="6.1002178649237473E-2"/>
        </c:manualLayout>
      </c:layout>
      <c:overlay val="0"/>
      <c:spPr>
        <a:noFill/>
        <a:ln w="25400">
          <a:noFill/>
        </a:ln>
      </c:spPr>
    </c:title>
    <c:autoTitleDeleted val="0"/>
    <c:plotArea>
      <c:layout>
        <c:manualLayout>
          <c:layoutTarget val="inner"/>
          <c:xMode val="edge"/>
          <c:yMode val="edge"/>
          <c:x val="0.20807069116360455"/>
          <c:y val="0.1982584529874942"/>
          <c:w val="0.74832475940507437"/>
          <c:h val="0.64270289743193854"/>
        </c:manualLayout>
      </c:layout>
      <c:barChart>
        <c:barDir val="col"/>
        <c:grouping val="clustered"/>
        <c:varyColors val="0"/>
        <c:ser>
          <c:idx val="4"/>
          <c:order val="0"/>
          <c:tx>
            <c:strRef>
              <c:f>'Public - Science User Trend'!$F$4</c:f>
              <c:strCache>
                <c:ptCount val="1"/>
                <c:pt idx="0">
                  <c:v>Public</c:v>
                </c:pt>
              </c:strCache>
            </c:strRef>
          </c:tx>
          <c:spPr>
            <a:gradFill rotWithShape="0">
              <a:gsLst>
                <a:gs pos="0">
                  <a:srgbClr val="95EEFF"/>
                </a:gs>
                <a:gs pos="100000">
                  <a:srgbClr val="39B7D8"/>
                </a:gs>
              </a:gsLst>
              <a:lin ang="5400000"/>
            </a:gradFill>
            <a:ln w="25400">
              <a:noFill/>
            </a:ln>
            <a:effectLst>
              <a:outerShdw dist="35921" dir="2700000" algn="br">
                <a:srgbClr val="000000"/>
              </a:outerShdw>
            </a:effectLst>
          </c:spPr>
          <c:invertIfNegative val="0"/>
          <c:cat>
            <c:strRef>
              <c:f>'Public - Science User Trend'!$A$5:$A$24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'Public - Science User Trend'!$F$5:$F$24</c:f>
              <c:numCache>
                <c:formatCode>#,##0</c:formatCode>
                <c:ptCount val="20"/>
                <c:pt idx="0">
                  <c:v>179703</c:v>
                </c:pt>
                <c:pt idx="1">
                  <c:v>147847</c:v>
                </c:pt>
                <c:pt idx="2">
                  <c:v>280987</c:v>
                </c:pt>
                <c:pt idx="3">
                  <c:v>481872</c:v>
                </c:pt>
                <c:pt idx="4">
                  <c:v>407039</c:v>
                </c:pt>
                <c:pt idx="5">
                  <c:v>460597</c:v>
                </c:pt>
                <c:pt idx="6">
                  <c:v>728724</c:v>
                </c:pt>
                <c:pt idx="7">
                  <c:v>999738</c:v>
                </c:pt>
                <c:pt idx="8">
                  <c:v>1346891</c:v>
                </c:pt>
                <c:pt idx="9">
                  <c:v>1730430</c:v>
                </c:pt>
                <c:pt idx="10">
                  <c:v>1237197</c:v>
                </c:pt>
                <c:pt idx="11">
                  <c:v>2130318</c:v>
                </c:pt>
                <c:pt idx="12">
                  <c:v>1240435</c:v>
                </c:pt>
                <c:pt idx="13">
                  <c:v>1586974</c:v>
                </c:pt>
                <c:pt idx="14">
                  <c:v>1558318</c:v>
                </c:pt>
                <c:pt idx="15">
                  <c:v>1814941</c:v>
                </c:pt>
                <c:pt idx="16" formatCode="_(* #,##0_);_(* \(#,##0\);_(* &quot;-&quot;??_);_(@_)">
                  <c:v>1435797</c:v>
                </c:pt>
                <c:pt idx="17" formatCode="_(* #,##0_);_(* \(#,##0\);_(* &quot;-&quot;??_);_(@_)">
                  <c:v>3648164</c:v>
                </c:pt>
                <c:pt idx="18" formatCode="_(* #,##0_);_(* \(#,##0\);_(* &quot;-&quot;??_);_(@_)">
                  <c:v>3062345</c:v>
                </c:pt>
                <c:pt idx="19" formatCode="_(* #,##0_);_(* \(#,##0\);_(* &quot;-&quot;??_);_(@_)">
                  <c:v>5390282</c:v>
                </c:pt>
              </c:numCache>
            </c:numRef>
          </c:val>
          <c:extLst>
            <c:ext xmlns:c16="http://schemas.microsoft.com/office/drawing/2014/chart" uri="{C3380CC4-5D6E-409C-BE32-E72D297353CC}">
              <c16:uniqueId val="{00000000-9A40-514A-983E-F063AC48AC15}"/>
            </c:ext>
          </c:extLst>
        </c:ser>
        <c:dLbls>
          <c:showLegendKey val="0"/>
          <c:showVal val="0"/>
          <c:showCatName val="0"/>
          <c:showSerName val="0"/>
          <c:showPercent val="0"/>
          <c:showBubbleSize val="0"/>
        </c:dLbls>
        <c:gapWidth val="150"/>
        <c:axId val="-439577984"/>
        <c:axId val="-439586144"/>
      </c:barChart>
      <c:catAx>
        <c:axId val="-439577984"/>
        <c:scaling>
          <c:orientation val="minMax"/>
        </c:scaling>
        <c:delete val="0"/>
        <c:axPos val="b"/>
        <c:numFmt formatCode="General" sourceLinked="1"/>
        <c:majorTickMark val="out"/>
        <c:minorTickMark val="none"/>
        <c:tickLblPos val="nextTo"/>
        <c:spPr>
          <a:ln w="3175">
            <a:solidFill>
              <a:srgbClr val="808080"/>
            </a:solidFill>
            <a:prstDash val="solid"/>
          </a:ln>
        </c:spPr>
        <c:txPr>
          <a:bodyPr rot="-2940000"/>
          <a:lstStyle/>
          <a:p>
            <a:pPr>
              <a:defRPr sz="1200"/>
            </a:pPr>
            <a:endParaRPr lang="en-US"/>
          </a:p>
        </c:txPr>
        <c:crossAx val="-439586144"/>
        <c:crosses val="autoZero"/>
        <c:auto val="1"/>
        <c:lblAlgn val="ctr"/>
        <c:lblOffset val="100"/>
        <c:tickLblSkip val="1"/>
        <c:noMultiLvlLbl val="0"/>
      </c:catAx>
      <c:valAx>
        <c:axId val="-439586144"/>
        <c:scaling>
          <c:orientation val="minMax"/>
        </c:scaling>
        <c:delete val="0"/>
        <c:axPos val="l"/>
        <c:majorGridlines>
          <c:spPr>
            <a:ln w="3175">
              <a:solidFill>
                <a:srgbClr val="808080"/>
              </a:solidFill>
              <a:prstDash val="solid"/>
            </a:ln>
          </c:spPr>
        </c:majorGridlines>
        <c:title>
          <c:tx>
            <c:rich>
              <a:bodyPr/>
              <a:lstStyle/>
              <a:p>
                <a:pPr>
                  <a:defRPr sz="1200"/>
                </a:pPr>
                <a:r>
                  <a:rPr lang="en-US" sz="1200"/>
                  <a:t>Distinct Users</a:t>
                </a:r>
              </a:p>
            </c:rich>
          </c:tx>
          <c:layout>
            <c:manualLayout>
              <c:xMode val="edge"/>
              <c:yMode val="edge"/>
              <c:x val="9.8309711286089264E-3"/>
              <c:y val="0.31344415281423155"/>
            </c:manualLayout>
          </c:layout>
          <c:overlay val="0"/>
          <c:spPr>
            <a:noFill/>
            <a:ln w="25400">
              <a:noFill/>
            </a:ln>
          </c:spPr>
        </c:title>
        <c:numFmt formatCode="#,##0" sourceLinked="1"/>
        <c:majorTickMark val="out"/>
        <c:minorTickMark val="none"/>
        <c:tickLblPos val="nextTo"/>
        <c:spPr>
          <a:ln w="3175">
            <a:solidFill>
              <a:srgbClr val="808080"/>
            </a:solidFill>
            <a:prstDash val="solid"/>
          </a:ln>
        </c:spPr>
        <c:crossAx val="-439577984"/>
        <c:crosses val="autoZero"/>
        <c:crossBetween val="between"/>
      </c:valAx>
      <c:spPr>
        <a:solidFill>
          <a:srgbClr val="FFFFFF"/>
        </a:solidFill>
        <a:ln w="12700">
          <a:solidFill>
            <a:schemeClr val="tx1"/>
          </a:solidFill>
        </a:ln>
      </c:spPr>
    </c:plotArea>
    <c:plotVisOnly val="1"/>
    <c:dispBlanksAs val="gap"/>
    <c:showDLblsOverMax val="0"/>
  </c:chart>
  <c:spPr>
    <a:solidFill>
      <a:srgbClr val="FFFFFF"/>
    </a:solidFill>
    <a:ln w="3175">
      <a:solidFill>
        <a:srgbClr val="808080"/>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1" l="0.75000000000001465" r="0.75000000000001465" t="1" header="0.5" footer="0.5"/>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6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26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4.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6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6.xml><?xml version="1.0" encoding="utf-8"?>
<cs:chartStyle xmlns:cs="http://schemas.microsoft.com/office/drawing/2012/chartStyle" xmlns:a="http://schemas.openxmlformats.org/drawingml/2006/main" id="26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7.xml><?xml version="1.0" encoding="utf-8"?>
<cs:chartStyle xmlns:cs="http://schemas.microsoft.com/office/drawing/2012/chartStyle" xmlns:a="http://schemas.openxmlformats.org/drawingml/2006/main" id="26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8.xml><?xml version="1.0" encoding="utf-8"?>
<cs:chartStyle xmlns:cs="http://schemas.microsoft.com/office/drawing/2012/chartStyle" xmlns:a="http://schemas.openxmlformats.org/drawingml/2006/main" id="26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6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2.xml><?xml version="1.0" encoding="utf-8"?>
<cs:chartStyle xmlns:cs="http://schemas.microsoft.com/office/drawing/2012/chartStyle" xmlns:a="http://schemas.openxmlformats.org/drawingml/2006/main" id="26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5" Type="http://schemas.openxmlformats.org/officeDocument/2006/relationships/chart" Target="../charts/chart11.xml"/><Relationship Id="rId4"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0.xml.rels><?xml version="1.0" encoding="UTF-8" standalone="yes"?>
<Relationships xmlns="http://schemas.openxmlformats.org/package/2006/relationships"><Relationship Id="rId2" Type="http://schemas.openxmlformats.org/officeDocument/2006/relationships/image" Target="../media/image14.emf"/><Relationship Id="rId1" Type="http://schemas.openxmlformats.org/officeDocument/2006/relationships/chart" Target="../charts/chart1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2.xml.rels><?xml version="1.0" encoding="UTF-8" standalone="yes"?>
<Relationships xmlns="http://schemas.openxmlformats.org/package/2006/relationships"><Relationship Id="rId8" Type="http://schemas.openxmlformats.org/officeDocument/2006/relationships/chart" Target="../charts/chart27.xml"/><Relationship Id="rId3" Type="http://schemas.openxmlformats.org/officeDocument/2006/relationships/chart" Target="../charts/chart22.xml"/><Relationship Id="rId7" Type="http://schemas.openxmlformats.org/officeDocument/2006/relationships/chart" Target="../charts/chart26.xml"/><Relationship Id="rId2" Type="http://schemas.openxmlformats.org/officeDocument/2006/relationships/chart" Target="../charts/chart21.xml"/><Relationship Id="rId1" Type="http://schemas.openxmlformats.org/officeDocument/2006/relationships/chart" Target="../charts/chart20.xml"/><Relationship Id="rId6" Type="http://schemas.openxmlformats.org/officeDocument/2006/relationships/chart" Target="../charts/chart25.xml"/><Relationship Id="rId5" Type="http://schemas.openxmlformats.org/officeDocument/2006/relationships/chart" Target="../charts/chart24.xml"/><Relationship Id="rId4" Type="http://schemas.openxmlformats.org/officeDocument/2006/relationships/chart" Target="../charts/chart23.xml"/><Relationship Id="rId9" Type="http://schemas.openxmlformats.org/officeDocument/2006/relationships/chart" Target="../charts/chart28.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31.xml"/><Relationship Id="rId2" Type="http://schemas.openxmlformats.org/officeDocument/2006/relationships/chart" Target="../charts/chart30.xml"/><Relationship Id="rId1" Type="http://schemas.openxmlformats.org/officeDocument/2006/relationships/chart" Target="../charts/chart29.xml"/><Relationship Id="rId5" Type="http://schemas.openxmlformats.org/officeDocument/2006/relationships/chart" Target="../charts/chart33.xml"/><Relationship Id="rId4" Type="http://schemas.openxmlformats.org/officeDocument/2006/relationships/chart" Target="../charts/chart32.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36.xml"/><Relationship Id="rId2" Type="http://schemas.openxmlformats.org/officeDocument/2006/relationships/chart" Target="../charts/chart35.xml"/><Relationship Id="rId1" Type="http://schemas.openxmlformats.org/officeDocument/2006/relationships/chart" Target="../charts/chart34.xml"/><Relationship Id="rId5" Type="http://schemas.openxmlformats.org/officeDocument/2006/relationships/chart" Target="../charts/chart38.xml"/><Relationship Id="rId4" Type="http://schemas.openxmlformats.org/officeDocument/2006/relationships/chart" Target="../charts/chart37.xml"/></Relationships>
</file>

<file path=xl/drawings/_rels/drawing15.xml.rels><?xml version="1.0" encoding="UTF-8" standalone="yes"?>
<Relationships xmlns="http://schemas.openxmlformats.org/package/2006/relationships"><Relationship Id="rId8" Type="http://schemas.openxmlformats.org/officeDocument/2006/relationships/chart" Target="../charts/chart46.xml"/><Relationship Id="rId3" Type="http://schemas.openxmlformats.org/officeDocument/2006/relationships/chart" Target="../charts/chart41.xml"/><Relationship Id="rId7" Type="http://schemas.openxmlformats.org/officeDocument/2006/relationships/chart" Target="../charts/chart45.xml"/><Relationship Id="rId2" Type="http://schemas.openxmlformats.org/officeDocument/2006/relationships/chart" Target="../charts/chart40.xml"/><Relationship Id="rId1" Type="http://schemas.openxmlformats.org/officeDocument/2006/relationships/chart" Target="../charts/chart39.xml"/><Relationship Id="rId6" Type="http://schemas.openxmlformats.org/officeDocument/2006/relationships/chart" Target="../charts/chart44.xml"/><Relationship Id="rId11" Type="http://schemas.openxmlformats.org/officeDocument/2006/relationships/chart" Target="../charts/chart49.xml"/><Relationship Id="rId5" Type="http://schemas.openxmlformats.org/officeDocument/2006/relationships/chart" Target="../charts/chart43.xml"/><Relationship Id="rId10" Type="http://schemas.openxmlformats.org/officeDocument/2006/relationships/chart" Target="../charts/chart48.xml"/><Relationship Id="rId4" Type="http://schemas.openxmlformats.org/officeDocument/2006/relationships/chart" Target="../charts/chart42.xml"/><Relationship Id="rId9" Type="http://schemas.openxmlformats.org/officeDocument/2006/relationships/chart" Target="../charts/chart47.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52.xml"/><Relationship Id="rId2" Type="http://schemas.openxmlformats.org/officeDocument/2006/relationships/chart" Target="../charts/chart51.xml"/><Relationship Id="rId1" Type="http://schemas.openxmlformats.org/officeDocument/2006/relationships/chart" Target="../charts/chart50.xml"/><Relationship Id="rId4" Type="http://schemas.openxmlformats.org/officeDocument/2006/relationships/chart" Target="../charts/chart53.xml"/></Relationships>
</file>

<file path=xl/drawings/_rels/drawing21.xml.rels><?xml version="1.0" encoding="UTF-8" standalone="yes"?>
<Relationships xmlns="http://schemas.openxmlformats.org/package/2006/relationships"><Relationship Id="rId2" Type="http://schemas.openxmlformats.org/officeDocument/2006/relationships/chart" Target="../charts/chart55.xml"/><Relationship Id="rId1" Type="http://schemas.openxmlformats.org/officeDocument/2006/relationships/chart" Target="../charts/chart54.xml"/></Relationships>
</file>

<file path=xl/drawings/_rels/drawing23.xml.rels><?xml version="1.0" encoding="UTF-8" standalone="yes"?>
<Relationships xmlns="http://schemas.openxmlformats.org/package/2006/relationships"><Relationship Id="rId2" Type="http://schemas.openxmlformats.org/officeDocument/2006/relationships/chart" Target="../charts/chart57.xml"/><Relationship Id="rId1" Type="http://schemas.openxmlformats.org/officeDocument/2006/relationships/chart" Target="../charts/chart56.xml"/></Relationships>
</file>

<file path=xl/drawings/_rels/drawing24.xml.rels><?xml version="1.0" encoding="UTF-8" standalone="yes"?>
<Relationships xmlns="http://schemas.openxmlformats.org/package/2006/relationships"><Relationship Id="rId2" Type="http://schemas.openxmlformats.org/officeDocument/2006/relationships/chart" Target="../charts/chart59.xml"/><Relationship Id="rId1" Type="http://schemas.openxmlformats.org/officeDocument/2006/relationships/chart" Target="../charts/chart58.xml"/></Relationships>
</file>

<file path=xl/drawings/_rels/drawing25.xml.rels><?xml version="1.0" encoding="UTF-8" standalone="yes"?>
<Relationships xmlns="http://schemas.openxmlformats.org/package/2006/relationships"><Relationship Id="rId2" Type="http://schemas.openxmlformats.org/officeDocument/2006/relationships/chart" Target="../charts/chart61.xml"/><Relationship Id="rId1" Type="http://schemas.openxmlformats.org/officeDocument/2006/relationships/chart" Target="../charts/chart60.xml"/></Relationships>
</file>

<file path=xl/drawings/_rels/drawing26.xml.rels><?xml version="1.0" encoding="UTF-8" standalone="yes"?>
<Relationships xmlns="http://schemas.openxmlformats.org/package/2006/relationships"><Relationship Id="rId2" Type="http://schemas.openxmlformats.org/officeDocument/2006/relationships/chart" Target="../charts/chart63.xml"/><Relationship Id="rId1" Type="http://schemas.openxmlformats.org/officeDocument/2006/relationships/chart" Target="../charts/chart62.xml"/></Relationships>
</file>

<file path=xl/drawings/_rels/drawing27.xml.rels><?xml version="1.0" encoding="UTF-8" standalone="yes"?>
<Relationships xmlns="http://schemas.openxmlformats.org/package/2006/relationships"><Relationship Id="rId2" Type="http://schemas.openxmlformats.org/officeDocument/2006/relationships/chart" Target="../charts/chart65.xml"/><Relationship Id="rId1" Type="http://schemas.openxmlformats.org/officeDocument/2006/relationships/chart" Target="../charts/chart6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18344</xdr:colOff>
      <xdr:row>26</xdr:row>
      <xdr:rowOff>38100</xdr:rowOff>
    </xdr:to>
    <xdr:pic>
      <xdr:nvPicPr>
        <xdr:cNvPr id="2" name="Picture 1">
          <a:extLst>
            <a:ext uri="{FF2B5EF4-FFF2-40B4-BE49-F238E27FC236}">
              <a16:creationId xmlns:a16="http://schemas.microsoft.com/office/drawing/2014/main" id="{8C43D6A9-860B-E329-AE6B-95C68A212841}"/>
            </a:ext>
          </a:extLst>
        </xdr:cNvPr>
        <xdr:cNvPicPr>
          <a:picLocks noChangeAspect="1"/>
        </xdr:cNvPicPr>
      </xdr:nvPicPr>
      <xdr:blipFill>
        <a:blip xmlns:r="http://schemas.openxmlformats.org/officeDocument/2006/relationships" r:embed="rId1"/>
        <a:stretch>
          <a:fillRect/>
        </a:stretch>
      </xdr:blipFill>
      <xdr:spPr>
        <a:xfrm>
          <a:off x="825500" y="203200"/>
          <a:ext cx="9098844" cy="5118100"/>
        </a:xfrm>
        <a:prstGeom prst="rect">
          <a:avLst/>
        </a:prstGeom>
      </xdr:spPr>
    </xdr:pic>
    <xdr:clientData/>
  </xdr:twoCellAnchor>
  <xdr:twoCellAnchor editAs="oneCell">
    <xdr:from>
      <xdr:col>12</xdr:col>
      <xdr:colOff>419099</xdr:colOff>
      <xdr:row>1</xdr:row>
      <xdr:rowOff>12700</xdr:rowOff>
    </xdr:from>
    <xdr:to>
      <xdr:col>23</xdr:col>
      <xdr:colOff>460021</xdr:colOff>
      <xdr:row>26</xdr:row>
      <xdr:rowOff>63500</xdr:rowOff>
    </xdr:to>
    <xdr:pic>
      <xdr:nvPicPr>
        <xdr:cNvPr id="5" name="Picture 4">
          <a:extLst>
            <a:ext uri="{FF2B5EF4-FFF2-40B4-BE49-F238E27FC236}">
              <a16:creationId xmlns:a16="http://schemas.microsoft.com/office/drawing/2014/main" id="{5E432252-44C8-8B2C-CB98-CF70EB077076}"/>
            </a:ext>
          </a:extLst>
        </xdr:cNvPr>
        <xdr:cNvPicPr>
          <a:picLocks noChangeAspect="1"/>
        </xdr:cNvPicPr>
      </xdr:nvPicPr>
      <xdr:blipFill>
        <a:blip xmlns:r="http://schemas.openxmlformats.org/officeDocument/2006/relationships" r:embed="rId2"/>
        <a:stretch>
          <a:fillRect/>
        </a:stretch>
      </xdr:blipFill>
      <xdr:spPr>
        <a:xfrm>
          <a:off x="10325099" y="215900"/>
          <a:ext cx="9121422" cy="5130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939801</xdr:colOff>
      <xdr:row>0</xdr:row>
      <xdr:rowOff>50800</xdr:rowOff>
    </xdr:from>
    <xdr:to>
      <xdr:col>11</xdr:col>
      <xdr:colOff>673652</xdr:colOff>
      <xdr:row>12</xdr:row>
      <xdr:rowOff>88348</xdr:rowOff>
    </xdr:to>
    <xdr:graphicFrame macro="">
      <xdr:nvGraphicFramePr>
        <xdr:cNvPr id="2" name="Chart 1">
          <a:extLst>
            <a:ext uri="{FF2B5EF4-FFF2-40B4-BE49-F238E27FC236}">
              <a16:creationId xmlns:a16="http://schemas.microsoft.com/office/drawing/2014/main" id="{21010F75-1361-2846-B503-7AABA7E4F3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938695</xdr:colOff>
      <xdr:row>12</xdr:row>
      <xdr:rowOff>110435</xdr:rowOff>
    </xdr:from>
    <xdr:to>
      <xdr:col>11</xdr:col>
      <xdr:colOff>684696</xdr:colOff>
      <xdr:row>25</xdr:row>
      <xdr:rowOff>154609</xdr:rowOff>
    </xdr:to>
    <xdr:graphicFrame macro="">
      <xdr:nvGraphicFramePr>
        <xdr:cNvPr id="3" name="Chart 2">
          <a:extLst>
            <a:ext uri="{FF2B5EF4-FFF2-40B4-BE49-F238E27FC236}">
              <a16:creationId xmlns:a16="http://schemas.microsoft.com/office/drawing/2014/main" id="{CDEE7588-BE88-A34E-95F3-D0FFFD3067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5</xdr:col>
      <xdr:colOff>179430</xdr:colOff>
      <xdr:row>2</xdr:row>
      <xdr:rowOff>2310</xdr:rowOff>
    </xdr:from>
    <xdr:to>
      <xdr:col>8</xdr:col>
      <xdr:colOff>17318</xdr:colOff>
      <xdr:row>17</xdr:row>
      <xdr:rowOff>53879</xdr:rowOff>
    </xdr:to>
    <xdr:graphicFrame macro="">
      <xdr:nvGraphicFramePr>
        <xdr:cNvPr id="2" name="Chart 1">
          <a:extLst>
            <a:ext uri="{FF2B5EF4-FFF2-40B4-BE49-F238E27FC236}">
              <a16:creationId xmlns:a16="http://schemas.microsoft.com/office/drawing/2014/main" id="{7EE100E5-12DF-B94E-A2A7-24234FD8BB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230281</xdr:colOff>
      <xdr:row>18</xdr:row>
      <xdr:rowOff>239056</xdr:rowOff>
    </xdr:from>
    <xdr:to>
      <xdr:col>8</xdr:col>
      <xdr:colOff>50800</xdr:colOff>
      <xdr:row>37</xdr:row>
      <xdr:rowOff>76200</xdr:rowOff>
    </xdr:to>
    <xdr:graphicFrame macro="">
      <xdr:nvGraphicFramePr>
        <xdr:cNvPr id="3" name="Chart 2">
          <a:extLst>
            <a:ext uri="{FF2B5EF4-FFF2-40B4-BE49-F238E27FC236}">
              <a16:creationId xmlns:a16="http://schemas.microsoft.com/office/drawing/2014/main" id="{404CD50B-E5ED-A24F-B34F-D260C5D7D7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7</xdr:col>
      <xdr:colOff>249417</xdr:colOff>
      <xdr:row>0</xdr:row>
      <xdr:rowOff>502863</xdr:rowOff>
    </xdr:from>
    <xdr:to>
      <xdr:col>10</xdr:col>
      <xdr:colOff>1036834</xdr:colOff>
      <xdr:row>14</xdr:row>
      <xdr:rowOff>212618</xdr:rowOff>
    </xdr:to>
    <xdr:graphicFrame macro="">
      <xdr:nvGraphicFramePr>
        <xdr:cNvPr id="2" name="Chart 4">
          <a:extLst>
            <a:ext uri="{FF2B5EF4-FFF2-40B4-BE49-F238E27FC236}">
              <a16:creationId xmlns:a16="http://schemas.microsoft.com/office/drawing/2014/main" id="{30810A33-9182-5B46-A5D0-6BDFF174F2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248295</xdr:colOff>
      <xdr:row>15</xdr:row>
      <xdr:rowOff>180602</xdr:rowOff>
    </xdr:from>
    <xdr:to>
      <xdr:col>10</xdr:col>
      <xdr:colOff>1049533</xdr:colOff>
      <xdr:row>33</xdr:row>
      <xdr:rowOff>68351</xdr:rowOff>
    </xdr:to>
    <xdr:graphicFrame macro="">
      <xdr:nvGraphicFramePr>
        <xdr:cNvPr id="3" name="Chart 2">
          <a:extLst>
            <a:ext uri="{FF2B5EF4-FFF2-40B4-BE49-F238E27FC236}">
              <a16:creationId xmlns:a16="http://schemas.microsoft.com/office/drawing/2014/main" id="{5B138B16-830F-BE47-A8D4-EB12FBEB7B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0.02457</cdr:y>
    </cdr:from>
    <cdr:to>
      <cdr:x>1</cdr:x>
      <cdr:y>0.26657</cdr:y>
    </cdr:to>
    <cdr:sp macro="" textlink="">
      <cdr:nvSpPr>
        <cdr:cNvPr id="2" name="TextBox 1"/>
        <cdr:cNvSpPr txBox="1"/>
      </cdr:nvSpPr>
      <cdr:spPr>
        <a:xfrm xmlns:a="http://schemas.openxmlformats.org/drawingml/2006/main">
          <a:off x="0" y="73957"/>
          <a:ext cx="2878788" cy="728383"/>
        </a:xfrm>
        <a:prstGeom xmlns:a="http://schemas.openxmlformats.org/drawingml/2006/main" prst="rect">
          <a:avLst/>
        </a:prstGeom>
      </cdr:spPr>
      <cdr:txBody>
        <a:bodyPr xmlns:a="http://schemas.openxmlformats.org/drawingml/2006/main" vertOverflow="clip" wrap="none" rtlCol="0" anchor="t">
          <a:noAutofit/>
        </a:bodyPr>
        <a:lstStyle xmlns:a="http://schemas.openxmlformats.org/drawingml/2006/main"/>
        <a:p xmlns:a="http://schemas.openxmlformats.org/drawingml/2006/main">
          <a:pPr algn="ctr" rtl="0"/>
          <a:r>
            <a:rPr lang="en-US" sz="1800" b="1" i="0" baseline="0">
              <a:effectLst/>
              <a:latin typeface="+mn-lt"/>
              <a:ea typeface="+mn-ea"/>
              <a:cs typeface="+mn-cs"/>
            </a:rPr>
            <a:t>Total Archive Size by Volume </a:t>
          </a:r>
          <a:endParaRPr lang="en-US" sz="1800">
            <a:effectLst/>
          </a:endParaRPr>
        </a:p>
        <a:p xmlns:a="http://schemas.openxmlformats.org/drawingml/2006/main">
          <a:pPr algn="ctr" rtl="0"/>
          <a:r>
            <a:rPr lang="en-US" sz="1800" b="1" i="0" baseline="0">
              <a:effectLst/>
              <a:latin typeface="+mn-lt"/>
              <a:ea typeface="+mn-ea"/>
              <a:cs typeface="+mn-cs"/>
            </a:rPr>
            <a:t>(231,149.77 TBs)</a:t>
          </a:r>
          <a:endParaRPr lang="en-US" sz="1800">
            <a:effectLst/>
          </a:endParaRPr>
        </a:p>
        <a:p xmlns:a="http://schemas.openxmlformats.org/drawingml/2006/main">
          <a:pPr algn="ctr"/>
          <a:endParaRPr lang="en-US" sz="1800"/>
        </a:p>
      </cdr:txBody>
    </cdr:sp>
  </cdr:relSizeAnchor>
</c:userShapes>
</file>

<file path=xl/drawings/drawing6.xml><?xml version="1.0" encoding="utf-8"?>
<c:userShapes xmlns:c="http://schemas.openxmlformats.org/drawingml/2006/chart">
  <cdr:relSizeAnchor xmlns:cdr="http://schemas.openxmlformats.org/drawingml/2006/chartDrawing">
    <cdr:from>
      <cdr:x>0.08952</cdr:x>
      <cdr:y>0</cdr:y>
    </cdr:from>
    <cdr:to>
      <cdr:x>0.96037</cdr:x>
      <cdr:y>0.22894</cdr:y>
    </cdr:to>
    <cdr:sp macro="" textlink="">
      <cdr:nvSpPr>
        <cdr:cNvPr id="2" name="TextBox 1"/>
        <cdr:cNvSpPr txBox="1"/>
      </cdr:nvSpPr>
      <cdr:spPr>
        <a:xfrm xmlns:a="http://schemas.openxmlformats.org/drawingml/2006/main">
          <a:off x="372887" y="0"/>
          <a:ext cx="3627610" cy="729151"/>
        </a:xfrm>
        <a:prstGeom xmlns:a="http://schemas.openxmlformats.org/drawingml/2006/main" prst="rect">
          <a:avLst/>
        </a:prstGeom>
      </cdr:spPr>
      <cdr:txBody>
        <a:bodyPr xmlns:a="http://schemas.openxmlformats.org/drawingml/2006/main" wrap="non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r>
            <a:rPr lang="en-US" sz="1800" b="1" i="0" baseline="0">
              <a:effectLst/>
              <a:latin typeface="+mn-lt"/>
              <a:ea typeface="+mn-ea"/>
              <a:cs typeface="+mn-cs"/>
            </a:rPr>
            <a:t>Total Archive Size by File Count </a:t>
          </a:r>
          <a:endParaRPr lang="en-US" sz="1800">
            <a:effectLst/>
          </a:endParaRPr>
        </a:p>
        <a:p xmlns:a="http://schemas.openxmlformats.org/drawingml/2006/main">
          <a:pPr algn="ctr" rtl="0"/>
          <a:r>
            <a:rPr lang="en-US" sz="1800" b="1" i="0" baseline="0">
              <a:effectLst/>
              <a:latin typeface="+mn-lt"/>
              <a:ea typeface="+mn-ea"/>
              <a:cs typeface="+mn-cs"/>
            </a:rPr>
            <a:t>(5,833.63 Millions)</a:t>
          </a:r>
          <a:endParaRPr lang="en-US" sz="1800">
            <a:effectLst/>
          </a:endParaRPr>
        </a:p>
        <a:p xmlns:a="http://schemas.openxmlformats.org/drawingml/2006/main">
          <a:pPr algn="ctr"/>
          <a:endParaRPr lang="en-US" sz="1800"/>
        </a:p>
      </cdr:txBody>
    </cdr:sp>
  </cdr:relSizeAnchor>
</c:userShapes>
</file>

<file path=xl/drawings/drawing7.xml><?xml version="1.0" encoding="utf-8"?>
<xdr:wsDr xmlns:xdr="http://schemas.openxmlformats.org/drawingml/2006/spreadsheetDrawing" xmlns:a="http://schemas.openxmlformats.org/drawingml/2006/main">
  <xdr:twoCellAnchor>
    <xdr:from>
      <xdr:col>7</xdr:col>
      <xdr:colOff>495301</xdr:colOff>
      <xdr:row>1</xdr:row>
      <xdr:rowOff>88900</xdr:rowOff>
    </xdr:from>
    <xdr:to>
      <xdr:col>11</xdr:col>
      <xdr:colOff>101600</xdr:colOff>
      <xdr:row>15</xdr:row>
      <xdr:rowOff>50799</xdr:rowOff>
    </xdr:to>
    <xdr:graphicFrame macro="">
      <xdr:nvGraphicFramePr>
        <xdr:cNvPr id="2" name="Chart 1">
          <a:extLst>
            <a:ext uri="{FF2B5EF4-FFF2-40B4-BE49-F238E27FC236}">
              <a16:creationId xmlns:a16="http://schemas.microsoft.com/office/drawing/2014/main" id="{B32F6234-D657-274D-A99D-DEC243EE38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17588</xdr:colOff>
      <xdr:row>143</xdr:row>
      <xdr:rowOff>13307</xdr:rowOff>
    </xdr:from>
    <xdr:to>
      <xdr:col>14</xdr:col>
      <xdr:colOff>1324</xdr:colOff>
      <xdr:row>158</xdr:row>
      <xdr:rowOff>119061</xdr:rowOff>
    </xdr:to>
    <xdr:graphicFrame macro="">
      <xdr:nvGraphicFramePr>
        <xdr:cNvPr id="3" name="Chart 7">
          <a:extLst>
            <a:ext uri="{FF2B5EF4-FFF2-40B4-BE49-F238E27FC236}">
              <a16:creationId xmlns:a16="http://schemas.microsoft.com/office/drawing/2014/main" id="{404F0091-2C73-894D-A699-05E0F810E0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419100</xdr:colOff>
      <xdr:row>1</xdr:row>
      <xdr:rowOff>76200</xdr:rowOff>
    </xdr:from>
    <xdr:to>
      <xdr:col>7</xdr:col>
      <xdr:colOff>508000</xdr:colOff>
      <xdr:row>15</xdr:row>
      <xdr:rowOff>50800</xdr:rowOff>
    </xdr:to>
    <xdr:graphicFrame macro="">
      <xdr:nvGraphicFramePr>
        <xdr:cNvPr id="4" name="Chart 6">
          <a:extLst>
            <a:ext uri="{FF2B5EF4-FFF2-40B4-BE49-F238E27FC236}">
              <a16:creationId xmlns:a16="http://schemas.microsoft.com/office/drawing/2014/main" id="{E8C2EF3C-1D85-AA4A-9343-79B3801073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3842</xdr:colOff>
      <xdr:row>101</xdr:row>
      <xdr:rowOff>97355</xdr:rowOff>
    </xdr:from>
    <xdr:to>
      <xdr:col>13</xdr:col>
      <xdr:colOff>1047748</xdr:colOff>
      <xdr:row>114</xdr:row>
      <xdr:rowOff>150814</xdr:rowOff>
    </xdr:to>
    <xdr:graphicFrame macro="">
      <xdr:nvGraphicFramePr>
        <xdr:cNvPr id="5" name="Chart 5">
          <a:extLst>
            <a:ext uri="{FF2B5EF4-FFF2-40B4-BE49-F238E27FC236}">
              <a16:creationId xmlns:a16="http://schemas.microsoft.com/office/drawing/2014/main" id="{6190B963-230A-4741-B9BC-946930B40B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1145381</xdr:colOff>
      <xdr:row>226</xdr:row>
      <xdr:rowOff>13228</xdr:rowOff>
    </xdr:from>
    <xdr:to>
      <xdr:col>13</xdr:col>
      <xdr:colOff>1059657</xdr:colOff>
      <xdr:row>236</xdr:row>
      <xdr:rowOff>168010</xdr:rowOff>
    </xdr:to>
    <xdr:graphicFrame macro="">
      <xdr:nvGraphicFramePr>
        <xdr:cNvPr id="6" name="Chart 7">
          <a:extLst>
            <a:ext uri="{FF2B5EF4-FFF2-40B4-BE49-F238E27FC236}">
              <a16:creationId xmlns:a16="http://schemas.microsoft.com/office/drawing/2014/main" id="{7131CC67-3634-1244-9457-76397757BE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25709</xdr:colOff>
      <xdr:row>189</xdr:row>
      <xdr:rowOff>27252</xdr:rowOff>
    </xdr:from>
    <xdr:to>
      <xdr:col>14</xdr:col>
      <xdr:colOff>1003615</xdr:colOff>
      <xdr:row>200</xdr:row>
      <xdr:rowOff>85793</xdr:rowOff>
    </xdr:to>
    <xdr:graphicFrame macro="">
      <xdr:nvGraphicFramePr>
        <xdr:cNvPr id="7" name="Chart 5">
          <a:extLst>
            <a:ext uri="{FF2B5EF4-FFF2-40B4-BE49-F238E27FC236}">
              <a16:creationId xmlns:a16="http://schemas.microsoft.com/office/drawing/2014/main" id="{61DE97F1-FD08-4A44-9560-0A14A95E8C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31750</xdr:colOff>
      <xdr:row>17</xdr:row>
      <xdr:rowOff>104776</xdr:rowOff>
    </xdr:from>
    <xdr:to>
      <xdr:col>2</xdr:col>
      <xdr:colOff>1193800</xdr:colOff>
      <xdr:row>34</xdr:row>
      <xdr:rowOff>133351</xdr:rowOff>
    </xdr:to>
    <xdr:graphicFrame macro="">
      <xdr:nvGraphicFramePr>
        <xdr:cNvPr id="2" name="Chart 1">
          <a:extLst>
            <a:ext uri="{FF2B5EF4-FFF2-40B4-BE49-F238E27FC236}">
              <a16:creationId xmlns:a16="http://schemas.microsoft.com/office/drawing/2014/main" id="{5C0EED83-1C84-9844-9824-5AC3D84263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1346200</xdr:colOff>
      <xdr:row>17</xdr:row>
      <xdr:rowOff>114301</xdr:rowOff>
    </xdr:from>
    <xdr:to>
      <xdr:col>8</xdr:col>
      <xdr:colOff>146050</xdr:colOff>
      <xdr:row>35</xdr:row>
      <xdr:rowOff>19051</xdr:rowOff>
    </xdr:to>
    <xdr:graphicFrame macro="">
      <xdr:nvGraphicFramePr>
        <xdr:cNvPr id="3" name="Chart 2">
          <a:extLst>
            <a:ext uri="{FF2B5EF4-FFF2-40B4-BE49-F238E27FC236}">
              <a16:creationId xmlns:a16="http://schemas.microsoft.com/office/drawing/2014/main" id="{B524AD48-584B-0642-836B-4D4CC8A900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336550</xdr:colOff>
      <xdr:row>17</xdr:row>
      <xdr:rowOff>142875</xdr:rowOff>
    </xdr:from>
    <xdr:to>
      <xdr:col>16</xdr:col>
      <xdr:colOff>203200</xdr:colOff>
      <xdr:row>35</xdr:row>
      <xdr:rowOff>6350</xdr:rowOff>
    </xdr:to>
    <xdr:graphicFrame macro="">
      <xdr:nvGraphicFramePr>
        <xdr:cNvPr id="4" name="Chart 3">
          <a:extLst>
            <a:ext uri="{FF2B5EF4-FFF2-40B4-BE49-F238E27FC236}">
              <a16:creationId xmlns:a16="http://schemas.microsoft.com/office/drawing/2014/main" id="{EF321569-A315-2445-B560-D3CA2FF2D3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266700</xdr:colOff>
      <xdr:row>0</xdr:row>
      <xdr:rowOff>358588</xdr:rowOff>
    </xdr:from>
    <xdr:to>
      <xdr:col>14</xdr:col>
      <xdr:colOff>762000</xdr:colOff>
      <xdr:row>6</xdr:row>
      <xdr:rowOff>63500</xdr:rowOff>
    </xdr:to>
    <xdr:graphicFrame macro="">
      <xdr:nvGraphicFramePr>
        <xdr:cNvPr id="2" name="Chart 1">
          <a:extLst>
            <a:ext uri="{FF2B5EF4-FFF2-40B4-BE49-F238E27FC236}">
              <a16:creationId xmlns:a16="http://schemas.microsoft.com/office/drawing/2014/main" id="{88F5374B-8116-B14B-A1CB-613BCBAFE6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309562</xdr:colOff>
      <xdr:row>38</xdr:row>
      <xdr:rowOff>56031</xdr:rowOff>
    </xdr:from>
    <xdr:to>
      <xdr:col>13</xdr:col>
      <xdr:colOff>901699</xdr:colOff>
      <xdr:row>47</xdr:row>
      <xdr:rowOff>76200</xdr:rowOff>
    </xdr:to>
    <xdr:graphicFrame macro="">
      <xdr:nvGraphicFramePr>
        <xdr:cNvPr id="3" name="Chart 2">
          <a:extLst>
            <a:ext uri="{FF2B5EF4-FFF2-40B4-BE49-F238E27FC236}">
              <a16:creationId xmlns:a16="http://schemas.microsoft.com/office/drawing/2014/main" id="{95755B30-C441-794F-B6A3-AA1E7D8B61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190500</xdr:colOff>
      <xdr:row>4</xdr:row>
      <xdr:rowOff>152401</xdr:rowOff>
    </xdr:from>
    <xdr:to>
      <xdr:col>11</xdr:col>
      <xdr:colOff>59267</xdr:colOff>
      <xdr:row>40</xdr:row>
      <xdr:rowOff>1</xdr:rowOff>
    </xdr:to>
    <xdr:graphicFrame macro="">
      <xdr:nvGraphicFramePr>
        <xdr:cNvPr id="2" name="Chart 1">
          <a:extLst>
            <a:ext uri="{FF2B5EF4-FFF2-40B4-BE49-F238E27FC236}">
              <a16:creationId xmlns:a16="http://schemas.microsoft.com/office/drawing/2014/main" id="{F524B94E-B53D-A844-869F-3F23D848C10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582083</xdr:colOff>
      <xdr:row>42</xdr:row>
      <xdr:rowOff>370416</xdr:rowOff>
    </xdr:from>
    <xdr:to>
      <xdr:col>11</xdr:col>
      <xdr:colOff>501650</xdr:colOff>
      <xdr:row>73</xdr:row>
      <xdr:rowOff>55581</xdr:rowOff>
    </xdr:to>
    <xdr:pic>
      <xdr:nvPicPr>
        <xdr:cNvPr id="4" name="Picture 3">
          <a:extLst>
            <a:ext uri="{FF2B5EF4-FFF2-40B4-BE49-F238E27FC236}">
              <a16:creationId xmlns:a16="http://schemas.microsoft.com/office/drawing/2014/main" id="{A888AC28-B419-0F33-2B4E-FB2899AB7090}"/>
            </a:ext>
          </a:extLst>
        </xdr:cNvPr>
        <xdr:cNvPicPr>
          <a:picLocks noChangeAspect="1"/>
        </xdr:cNvPicPr>
      </xdr:nvPicPr>
      <xdr:blipFill>
        <a:blip xmlns:r="http://schemas.openxmlformats.org/officeDocument/2006/relationships" r:embed="rId2"/>
        <a:stretch>
          <a:fillRect/>
        </a:stretch>
      </xdr:blipFill>
      <xdr:spPr>
        <a:xfrm>
          <a:off x="3206750" y="8329083"/>
          <a:ext cx="7772400" cy="563299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731926</xdr:colOff>
      <xdr:row>3</xdr:row>
      <xdr:rowOff>2188</xdr:rowOff>
    </xdr:from>
    <xdr:to>
      <xdr:col>11</xdr:col>
      <xdr:colOff>69022</xdr:colOff>
      <xdr:row>31</xdr:row>
      <xdr:rowOff>138043</xdr:rowOff>
    </xdr:to>
    <xdr:graphicFrame macro="">
      <xdr:nvGraphicFramePr>
        <xdr:cNvPr id="2" name="Chart 1">
          <a:extLst>
            <a:ext uri="{FF2B5EF4-FFF2-40B4-BE49-F238E27FC236}">
              <a16:creationId xmlns:a16="http://schemas.microsoft.com/office/drawing/2014/main" id="{7C9546C5-430F-B341-860C-2F12ED5E20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156304</xdr:colOff>
      <xdr:row>0</xdr:row>
      <xdr:rowOff>0</xdr:rowOff>
    </xdr:from>
    <xdr:to>
      <xdr:col>6</xdr:col>
      <xdr:colOff>4480673</xdr:colOff>
      <xdr:row>0</xdr:row>
      <xdr:rowOff>0</xdr:rowOff>
    </xdr:to>
    <xdr:graphicFrame macro="">
      <xdr:nvGraphicFramePr>
        <xdr:cNvPr id="2" name="Chart 1">
          <a:extLst>
            <a:ext uri="{FF2B5EF4-FFF2-40B4-BE49-F238E27FC236}">
              <a16:creationId xmlns:a16="http://schemas.microsoft.com/office/drawing/2014/main" id="{10E9E28B-DD18-B548-91D0-63FA3CD34F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193338</xdr:colOff>
      <xdr:row>0</xdr:row>
      <xdr:rowOff>0</xdr:rowOff>
    </xdr:from>
    <xdr:to>
      <xdr:col>6</xdr:col>
      <xdr:colOff>4295169</xdr:colOff>
      <xdr:row>0</xdr:row>
      <xdr:rowOff>0</xdr:rowOff>
    </xdr:to>
    <xdr:graphicFrame macro="">
      <xdr:nvGraphicFramePr>
        <xdr:cNvPr id="3" name="Chart 3">
          <a:extLst>
            <a:ext uri="{FF2B5EF4-FFF2-40B4-BE49-F238E27FC236}">
              <a16:creationId xmlns:a16="http://schemas.microsoft.com/office/drawing/2014/main" id="{774CCF06-A54B-9D43-8A7A-8332AD3CFB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149018</xdr:colOff>
      <xdr:row>0</xdr:row>
      <xdr:rowOff>0</xdr:rowOff>
    </xdr:from>
    <xdr:to>
      <xdr:col>6</xdr:col>
      <xdr:colOff>4509214</xdr:colOff>
      <xdr:row>0</xdr:row>
      <xdr:rowOff>0</xdr:rowOff>
    </xdr:to>
    <xdr:graphicFrame macro="">
      <xdr:nvGraphicFramePr>
        <xdr:cNvPr id="4" name="Chart 3">
          <a:extLst>
            <a:ext uri="{FF2B5EF4-FFF2-40B4-BE49-F238E27FC236}">
              <a16:creationId xmlns:a16="http://schemas.microsoft.com/office/drawing/2014/main" id="{14A6340D-81AB-F740-AB91-B9E461346A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156304</xdr:colOff>
      <xdr:row>94</xdr:row>
      <xdr:rowOff>60824</xdr:rowOff>
    </xdr:from>
    <xdr:to>
      <xdr:col>6</xdr:col>
      <xdr:colOff>4480673</xdr:colOff>
      <xdr:row>121</xdr:row>
      <xdr:rowOff>356742</xdr:rowOff>
    </xdr:to>
    <xdr:graphicFrame macro="">
      <xdr:nvGraphicFramePr>
        <xdr:cNvPr id="5" name="Chart 4">
          <a:extLst>
            <a:ext uri="{FF2B5EF4-FFF2-40B4-BE49-F238E27FC236}">
              <a16:creationId xmlns:a16="http://schemas.microsoft.com/office/drawing/2014/main" id="{1D239DAB-FFDA-514F-8F0E-F11CDDA3B3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149018</xdr:colOff>
      <xdr:row>127</xdr:row>
      <xdr:rowOff>105574</xdr:rowOff>
    </xdr:from>
    <xdr:to>
      <xdr:col>6</xdr:col>
      <xdr:colOff>4509214</xdr:colOff>
      <xdr:row>157</xdr:row>
      <xdr:rowOff>123126</xdr:rowOff>
    </xdr:to>
    <xdr:graphicFrame macro="">
      <xdr:nvGraphicFramePr>
        <xdr:cNvPr id="6" name="Chart 5">
          <a:extLst>
            <a:ext uri="{FF2B5EF4-FFF2-40B4-BE49-F238E27FC236}">
              <a16:creationId xmlns:a16="http://schemas.microsoft.com/office/drawing/2014/main" id="{DA28081C-A02A-0544-9BCE-93F1F70E84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156304</xdr:colOff>
      <xdr:row>94</xdr:row>
      <xdr:rowOff>60824</xdr:rowOff>
    </xdr:from>
    <xdr:to>
      <xdr:col>6</xdr:col>
      <xdr:colOff>4480673</xdr:colOff>
      <xdr:row>123</xdr:row>
      <xdr:rowOff>0</xdr:rowOff>
    </xdr:to>
    <xdr:graphicFrame macro="">
      <xdr:nvGraphicFramePr>
        <xdr:cNvPr id="7" name="Chart 6">
          <a:extLst>
            <a:ext uri="{FF2B5EF4-FFF2-40B4-BE49-F238E27FC236}">
              <a16:creationId xmlns:a16="http://schemas.microsoft.com/office/drawing/2014/main" id="{D326E839-1429-AB43-8851-F828886A30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42333</xdr:colOff>
      <xdr:row>58</xdr:row>
      <xdr:rowOff>419974</xdr:rowOff>
    </xdr:from>
    <xdr:to>
      <xdr:col>6</xdr:col>
      <xdr:colOff>4142142</xdr:colOff>
      <xdr:row>87</xdr:row>
      <xdr:rowOff>130329</xdr:rowOff>
    </xdr:to>
    <xdr:graphicFrame macro="">
      <xdr:nvGraphicFramePr>
        <xdr:cNvPr id="8" name="Chart 3">
          <a:extLst>
            <a:ext uri="{FF2B5EF4-FFF2-40B4-BE49-F238E27FC236}">
              <a16:creationId xmlns:a16="http://schemas.microsoft.com/office/drawing/2014/main" id="{BA051F7A-99EC-DC4C-AD39-9A87BB1BA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1142316</xdr:colOff>
      <xdr:row>1</xdr:row>
      <xdr:rowOff>22532</xdr:rowOff>
    </xdr:from>
    <xdr:to>
      <xdr:col>10</xdr:col>
      <xdr:colOff>952500</xdr:colOff>
      <xdr:row>17</xdr:row>
      <xdr:rowOff>63500</xdr:rowOff>
    </xdr:to>
    <xdr:graphicFrame macro="">
      <xdr:nvGraphicFramePr>
        <xdr:cNvPr id="9" name="Chart 8">
          <a:extLst>
            <a:ext uri="{FF2B5EF4-FFF2-40B4-BE49-F238E27FC236}">
              <a16:creationId xmlns:a16="http://schemas.microsoft.com/office/drawing/2014/main" id="{9EBE8E0E-0EB8-B044-BDB5-B61CFC1F77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1139668</xdr:colOff>
      <xdr:row>1</xdr:row>
      <xdr:rowOff>17482</xdr:rowOff>
    </xdr:from>
    <xdr:to>
      <xdr:col>14</xdr:col>
      <xdr:colOff>2190751</xdr:colOff>
      <xdr:row>17</xdr:row>
      <xdr:rowOff>127000</xdr:rowOff>
    </xdr:to>
    <xdr:graphicFrame macro="">
      <xdr:nvGraphicFramePr>
        <xdr:cNvPr id="10" name="Chart 9">
          <a:extLst>
            <a:ext uri="{FF2B5EF4-FFF2-40B4-BE49-F238E27FC236}">
              <a16:creationId xmlns:a16="http://schemas.microsoft.com/office/drawing/2014/main" id="{855B9A5D-A041-6843-B9F1-53C6357FC1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179915</xdr:colOff>
      <xdr:row>0</xdr:row>
      <xdr:rowOff>0</xdr:rowOff>
    </xdr:from>
    <xdr:to>
      <xdr:col>10</xdr:col>
      <xdr:colOff>486832</xdr:colOff>
      <xdr:row>0</xdr:row>
      <xdr:rowOff>0</xdr:rowOff>
    </xdr:to>
    <xdr:graphicFrame macro="">
      <xdr:nvGraphicFramePr>
        <xdr:cNvPr id="2" name="Chart 1">
          <a:extLst>
            <a:ext uri="{FF2B5EF4-FFF2-40B4-BE49-F238E27FC236}">
              <a16:creationId xmlns:a16="http://schemas.microsoft.com/office/drawing/2014/main" id="{DE44D3C4-02D6-CE40-99E4-8FD7E5BCA7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179915</xdr:colOff>
      <xdr:row>0</xdr:row>
      <xdr:rowOff>0</xdr:rowOff>
    </xdr:from>
    <xdr:to>
      <xdr:col>10</xdr:col>
      <xdr:colOff>486832</xdr:colOff>
      <xdr:row>0</xdr:row>
      <xdr:rowOff>0</xdr:rowOff>
    </xdr:to>
    <xdr:graphicFrame macro="">
      <xdr:nvGraphicFramePr>
        <xdr:cNvPr id="3" name="Chart 2">
          <a:extLst>
            <a:ext uri="{FF2B5EF4-FFF2-40B4-BE49-F238E27FC236}">
              <a16:creationId xmlns:a16="http://schemas.microsoft.com/office/drawing/2014/main" id="{E1514750-91FA-E749-B2A0-9515054E95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xdr:colOff>
      <xdr:row>16</xdr:row>
      <xdr:rowOff>158749</xdr:rowOff>
    </xdr:from>
    <xdr:to>
      <xdr:col>10</xdr:col>
      <xdr:colOff>546101</xdr:colOff>
      <xdr:row>40</xdr:row>
      <xdr:rowOff>70556</xdr:rowOff>
    </xdr:to>
    <xdr:graphicFrame macro="">
      <xdr:nvGraphicFramePr>
        <xdr:cNvPr id="4" name="Chart 3">
          <a:extLst>
            <a:ext uri="{FF2B5EF4-FFF2-40B4-BE49-F238E27FC236}">
              <a16:creationId xmlns:a16="http://schemas.microsoft.com/office/drawing/2014/main" id="{32577DC7-B48D-0943-953D-4D7D41E240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xdr:colOff>
      <xdr:row>65</xdr:row>
      <xdr:rowOff>1</xdr:rowOff>
    </xdr:from>
    <xdr:to>
      <xdr:col>10</xdr:col>
      <xdr:colOff>497416</xdr:colOff>
      <xdr:row>85</xdr:row>
      <xdr:rowOff>95251</xdr:rowOff>
    </xdr:to>
    <xdr:graphicFrame macro="">
      <xdr:nvGraphicFramePr>
        <xdr:cNvPr id="5" name="Chart 4">
          <a:extLst>
            <a:ext uri="{FF2B5EF4-FFF2-40B4-BE49-F238E27FC236}">
              <a16:creationId xmlns:a16="http://schemas.microsoft.com/office/drawing/2014/main" id="{07EC25D8-B5CA-5046-B70A-F5DA9EF1BF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179915</xdr:colOff>
      <xdr:row>41</xdr:row>
      <xdr:rowOff>0</xdr:rowOff>
    </xdr:from>
    <xdr:to>
      <xdr:col>10</xdr:col>
      <xdr:colOff>486832</xdr:colOff>
      <xdr:row>61</xdr:row>
      <xdr:rowOff>95251</xdr:rowOff>
    </xdr:to>
    <xdr:graphicFrame macro="">
      <xdr:nvGraphicFramePr>
        <xdr:cNvPr id="6" name="Chart 5">
          <a:extLst>
            <a:ext uri="{FF2B5EF4-FFF2-40B4-BE49-F238E27FC236}">
              <a16:creationId xmlns:a16="http://schemas.microsoft.com/office/drawing/2014/main" id="{59CBC30D-C147-B248-9693-EFC5DC810B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137586</xdr:colOff>
      <xdr:row>0</xdr:row>
      <xdr:rowOff>0</xdr:rowOff>
    </xdr:from>
    <xdr:to>
      <xdr:col>10</xdr:col>
      <xdr:colOff>444501</xdr:colOff>
      <xdr:row>0</xdr:row>
      <xdr:rowOff>0</xdr:rowOff>
    </xdr:to>
    <xdr:graphicFrame macro="">
      <xdr:nvGraphicFramePr>
        <xdr:cNvPr id="2" name="Chart 1">
          <a:extLst>
            <a:ext uri="{FF2B5EF4-FFF2-40B4-BE49-F238E27FC236}">
              <a16:creationId xmlns:a16="http://schemas.microsoft.com/office/drawing/2014/main" id="{7554EBD7-E373-824D-9E44-642A065440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102304</xdr:colOff>
      <xdr:row>0</xdr:row>
      <xdr:rowOff>0</xdr:rowOff>
    </xdr:from>
    <xdr:to>
      <xdr:col>10</xdr:col>
      <xdr:colOff>388054</xdr:colOff>
      <xdr:row>0</xdr:row>
      <xdr:rowOff>0</xdr:rowOff>
    </xdr:to>
    <xdr:graphicFrame macro="">
      <xdr:nvGraphicFramePr>
        <xdr:cNvPr id="3" name="Chart 2">
          <a:extLst>
            <a:ext uri="{FF2B5EF4-FFF2-40B4-BE49-F238E27FC236}">
              <a16:creationId xmlns:a16="http://schemas.microsoft.com/office/drawing/2014/main" id="{37A3668B-9B6A-2344-BA01-E06F2D5D8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18554</xdr:colOff>
      <xdr:row>14</xdr:row>
      <xdr:rowOff>29823</xdr:rowOff>
    </xdr:from>
    <xdr:to>
      <xdr:col>10</xdr:col>
      <xdr:colOff>488757</xdr:colOff>
      <xdr:row>33</xdr:row>
      <xdr:rowOff>46182</xdr:rowOff>
    </xdr:to>
    <xdr:graphicFrame macro="">
      <xdr:nvGraphicFramePr>
        <xdr:cNvPr id="4" name="Chart 3">
          <a:extLst>
            <a:ext uri="{FF2B5EF4-FFF2-40B4-BE49-F238E27FC236}">
              <a16:creationId xmlns:a16="http://schemas.microsoft.com/office/drawing/2014/main" id="{FD5DF855-A2F5-4347-9AC9-58D5E2661B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137586</xdr:colOff>
      <xdr:row>55</xdr:row>
      <xdr:rowOff>141111</xdr:rowOff>
    </xdr:from>
    <xdr:to>
      <xdr:col>10</xdr:col>
      <xdr:colOff>444501</xdr:colOff>
      <xdr:row>75</xdr:row>
      <xdr:rowOff>83384</xdr:rowOff>
    </xdr:to>
    <xdr:graphicFrame macro="">
      <xdr:nvGraphicFramePr>
        <xdr:cNvPr id="5" name="Chart 4">
          <a:extLst>
            <a:ext uri="{FF2B5EF4-FFF2-40B4-BE49-F238E27FC236}">
              <a16:creationId xmlns:a16="http://schemas.microsoft.com/office/drawing/2014/main" id="{5C12F534-324B-C24D-B304-8A865EE242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102304</xdr:colOff>
      <xdr:row>35</xdr:row>
      <xdr:rowOff>35277</xdr:rowOff>
    </xdr:from>
    <xdr:to>
      <xdr:col>10</xdr:col>
      <xdr:colOff>388054</xdr:colOff>
      <xdr:row>54</xdr:row>
      <xdr:rowOff>14110</xdr:rowOff>
    </xdr:to>
    <xdr:graphicFrame macro="">
      <xdr:nvGraphicFramePr>
        <xdr:cNvPr id="6" name="Chart 5">
          <a:extLst>
            <a:ext uri="{FF2B5EF4-FFF2-40B4-BE49-F238E27FC236}">
              <a16:creationId xmlns:a16="http://schemas.microsoft.com/office/drawing/2014/main" id="{1235DDF2-1C92-F645-BBC3-B2774ED65A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6</xdr:col>
      <xdr:colOff>488950</xdr:colOff>
      <xdr:row>106</xdr:row>
      <xdr:rowOff>38100</xdr:rowOff>
    </xdr:from>
    <xdr:to>
      <xdr:col>15</xdr:col>
      <xdr:colOff>469900</xdr:colOff>
      <xdr:row>131</xdr:row>
      <xdr:rowOff>165100</xdr:rowOff>
    </xdr:to>
    <xdr:graphicFrame macro="">
      <xdr:nvGraphicFramePr>
        <xdr:cNvPr id="2" name="Chart 1">
          <a:extLst>
            <a:ext uri="{FF2B5EF4-FFF2-40B4-BE49-F238E27FC236}">
              <a16:creationId xmlns:a16="http://schemas.microsoft.com/office/drawing/2014/main" id="{4562A598-0DA9-F14C-9DC0-19898CD8FA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698500</xdr:colOff>
      <xdr:row>5</xdr:row>
      <xdr:rowOff>12700</xdr:rowOff>
    </xdr:from>
    <xdr:to>
      <xdr:col>13</xdr:col>
      <xdr:colOff>698500</xdr:colOff>
      <xdr:row>29</xdr:row>
      <xdr:rowOff>76200</xdr:rowOff>
    </xdr:to>
    <xdr:graphicFrame macro="">
      <xdr:nvGraphicFramePr>
        <xdr:cNvPr id="3" name="Chart 2">
          <a:extLst>
            <a:ext uri="{FF2B5EF4-FFF2-40B4-BE49-F238E27FC236}">
              <a16:creationId xmlns:a16="http://schemas.microsoft.com/office/drawing/2014/main" id="{CC604C37-7ECD-1F44-852F-77C4E38412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692150</xdr:colOff>
      <xdr:row>4</xdr:row>
      <xdr:rowOff>165100</xdr:rowOff>
    </xdr:from>
    <xdr:to>
      <xdr:col>24</xdr:col>
      <xdr:colOff>25400</xdr:colOff>
      <xdr:row>30</xdr:row>
      <xdr:rowOff>12700</xdr:rowOff>
    </xdr:to>
    <xdr:graphicFrame macro="">
      <xdr:nvGraphicFramePr>
        <xdr:cNvPr id="4" name="Chart 3">
          <a:extLst>
            <a:ext uri="{FF2B5EF4-FFF2-40B4-BE49-F238E27FC236}">
              <a16:creationId xmlns:a16="http://schemas.microsoft.com/office/drawing/2014/main" id="{B9A4EF7C-E60B-934A-913C-A926FA82E1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0</xdr:colOff>
      <xdr:row>106</xdr:row>
      <xdr:rowOff>0</xdr:rowOff>
    </xdr:from>
    <xdr:to>
      <xdr:col>25</xdr:col>
      <xdr:colOff>349250</xdr:colOff>
      <xdr:row>131</xdr:row>
      <xdr:rowOff>139700</xdr:rowOff>
    </xdr:to>
    <xdr:graphicFrame macro="">
      <xdr:nvGraphicFramePr>
        <xdr:cNvPr id="5" name="Chart 4">
          <a:extLst>
            <a:ext uri="{FF2B5EF4-FFF2-40B4-BE49-F238E27FC236}">
              <a16:creationId xmlns:a16="http://schemas.microsoft.com/office/drawing/2014/main" id="{73A544A7-B5F6-7541-B2D8-25D4A85C51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27</xdr:col>
      <xdr:colOff>25400</xdr:colOff>
      <xdr:row>106</xdr:row>
      <xdr:rowOff>38100</xdr:rowOff>
    </xdr:from>
    <xdr:to>
      <xdr:col>36</xdr:col>
      <xdr:colOff>222250</xdr:colOff>
      <xdr:row>131</xdr:row>
      <xdr:rowOff>165100</xdr:rowOff>
    </xdr:to>
    <xdr:graphicFrame macro="">
      <xdr:nvGraphicFramePr>
        <xdr:cNvPr id="6" name="Chart 5">
          <a:extLst>
            <a:ext uri="{FF2B5EF4-FFF2-40B4-BE49-F238E27FC236}">
              <a16:creationId xmlns:a16="http://schemas.microsoft.com/office/drawing/2014/main" id="{648275EE-3F47-854F-840D-0FA133BD16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698500</xdr:colOff>
      <xdr:row>166</xdr:row>
      <xdr:rowOff>63500</xdr:rowOff>
    </xdr:from>
    <xdr:to>
      <xdr:col>6</xdr:col>
      <xdr:colOff>57150</xdr:colOff>
      <xdr:row>194</xdr:row>
      <xdr:rowOff>139700</xdr:rowOff>
    </xdr:to>
    <xdr:graphicFrame macro="">
      <xdr:nvGraphicFramePr>
        <xdr:cNvPr id="7" name="Chart 6">
          <a:extLst>
            <a:ext uri="{FF2B5EF4-FFF2-40B4-BE49-F238E27FC236}">
              <a16:creationId xmlns:a16="http://schemas.microsoft.com/office/drawing/2014/main" id="{976C891E-6C56-EE41-8197-E05C6BEC22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0</xdr:colOff>
      <xdr:row>167</xdr:row>
      <xdr:rowOff>0</xdr:rowOff>
    </xdr:from>
    <xdr:to>
      <xdr:col>15</xdr:col>
      <xdr:colOff>692150</xdr:colOff>
      <xdr:row>195</xdr:row>
      <xdr:rowOff>76200</xdr:rowOff>
    </xdr:to>
    <xdr:graphicFrame macro="">
      <xdr:nvGraphicFramePr>
        <xdr:cNvPr id="8" name="Chart 7">
          <a:extLst>
            <a:ext uri="{FF2B5EF4-FFF2-40B4-BE49-F238E27FC236}">
              <a16:creationId xmlns:a16="http://schemas.microsoft.com/office/drawing/2014/main" id="{91150191-6C06-2A49-984E-50A6126844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1028700</xdr:colOff>
      <xdr:row>261</xdr:row>
      <xdr:rowOff>177800</xdr:rowOff>
    </xdr:from>
    <xdr:to>
      <xdr:col>8</xdr:col>
      <xdr:colOff>800100</xdr:colOff>
      <xdr:row>279</xdr:row>
      <xdr:rowOff>11545</xdr:rowOff>
    </xdr:to>
    <xdr:graphicFrame macro="">
      <xdr:nvGraphicFramePr>
        <xdr:cNvPr id="9" name="Chart 8">
          <a:extLst>
            <a:ext uri="{FF2B5EF4-FFF2-40B4-BE49-F238E27FC236}">
              <a16:creationId xmlns:a16="http://schemas.microsoft.com/office/drawing/2014/main" id="{99777D08-2626-A64D-A133-6C3B470B52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262</xdr:row>
      <xdr:rowOff>0</xdr:rowOff>
    </xdr:from>
    <xdr:to>
      <xdr:col>18</xdr:col>
      <xdr:colOff>787401</xdr:colOff>
      <xdr:row>279</xdr:row>
      <xdr:rowOff>41563</xdr:rowOff>
    </xdr:to>
    <xdr:graphicFrame macro="">
      <xdr:nvGraphicFramePr>
        <xdr:cNvPr id="10" name="Chart 9">
          <a:extLst>
            <a:ext uri="{FF2B5EF4-FFF2-40B4-BE49-F238E27FC236}">
              <a16:creationId xmlns:a16="http://schemas.microsoft.com/office/drawing/2014/main" id="{AA94BE35-4B39-F348-A880-9A9CFAACEB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1154545</xdr:colOff>
      <xdr:row>199</xdr:row>
      <xdr:rowOff>127001</xdr:rowOff>
    </xdr:from>
    <xdr:to>
      <xdr:col>13</xdr:col>
      <xdr:colOff>727363</xdr:colOff>
      <xdr:row>220</xdr:row>
      <xdr:rowOff>169719</xdr:rowOff>
    </xdr:to>
    <xdr:graphicFrame macro="">
      <xdr:nvGraphicFramePr>
        <xdr:cNvPr id="11" name="Chart 10">
          <a:extLst>
            <a:ext uri="{FF2B5EF4-FFF2-40B4-BE49-F238E27FC236}">
              <a16:creationId xmlns:a16="http://schemas.microsoft.com/office/drawing/2014/main" id="{314D62DE-EFDE-D542-97BE-A3BEB65BA3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14</xdr:col>
      <xdr:colOff>933449</xdr:colOff>
      <xdr:row>199</xdr:row>
      <xdr:rowOff>88901</xdr:rowOff>
    </xdr:from>
    <xdr:to>
      <xdr:col>23</xdr:col>
      <xdr:colOff>483177</xdr:colOff>
      <xdr:row>220</xdr:row>
      <xdr:rowOff>131619</xdr:rowOff>
    </xdr:to>
    <xdr:graphicFrame macro="">
      <xdr:nvGraphicFramePr>
        <xdr:cNvPr id="12" name="Chart 11">
          <a:extLst>
            <a:ext uri="{FF2B5EF4-FFF2-40B4-BE49-F238E27FC236}">
              <a16:creationId xmlns:a16="http://schemas.microsoft.com/office/drawing/2014/main" id="{AF84E3A4-04F4-D04C-A7B9-64D9AC3260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16.xml><?xml version="1.0" encoding="utf-8"?>
<xdr:wsDr xmlns:xdr="http://schemas.openxmlformats.org/drawingml/2006/spreadsheetDrawing" xmlns:a="http://schemas.openxmlformats.org/drawingml/2006/main">
  <xdr:absoluteAnchor>
    <xdr:pos x="4152900" y="101600"/>
    <xdr:ext cx="8671034" cy="6273362"/>
    <xdr:graphicFrame macro="">
      <xdr:nvGraphicFramePr>
        <xdr:cNvPr id="2" name="Chart 1">
          <a:extLst>
            <a:ext uri="{FF2B5EF4-FFF2-40B4-BE49-F238E27FC236}">
              <a16:creationId xmlns:a16="http://schemas.microsoft.com/office/drawing/2014/main" id="{CAC53654-9F59-1640-B24C-9C5861A1CAE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3416300" y="6629400"/>
    <xdr:ext cx="8671034" cy="6273362"/>
    <xdr:graphicFrame macro="">
      <xdr:nvGraphicFramePr>
        <xdr:cNvPr id="3" name="Chart 2">
          <a:extLst>
            <a:ext uri="{FF2B5EF4-FFF2-40B4-BE49-F238E27FC236}">
              <a16:creationId xmlns:a16="http://schemas.microsoft.com/office/drawing/2014/main" id="{89E20FF2-8626-5C4C-806E-A844A9F257E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absoluteAnchor>
    <xdr:pos x="25095200" y="368300"/>
    <xdr:ext cx="7848600" cy="5930900"/>
    <xdr:graphicFrame macro="">
      <xdr:nvGraphicFramePr>
        <xdr:cNvPr id="4" name="Chart 3">
          <a:extLst>
            <a:ext uri="{FF2B5EF4-FFF2-40B4-BE49-F238E27FC236}">
              <a16:creationId xmlns:a16="http://schemas.microsoft.com/office/drawing/2014/main" id="{D317B801-62DB-EE44-9AC1-5ED089BB2B0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absoluteAnchor>
  <xdr:absoluteAnchor>
    <xdr:pos x="21628100" y="6388100"/>
    <xdr:ext cx="9715500" cy="6578162"/>
    <xdr:graphicFrame macro="">
      <xdr:nvGraphicFramePr>
        <xdr:cNvPr id="5" name="Chart 4">
          <a:extLst>
            <a:ext uri="{FF2B5EF4-FFF2-40B4-BE49-F238E27FC236}">
              <a16:creationId xmlns:a16="http://schemas.microsoft.com/office/drawing/2014/main" id="{891FDB51-B933-C947-92C1-9174A8AA460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absoluteAnchor>
</xdr:wsDr>
</file>

<file path=xl/drawings/drawing17.xml><?xml version="1.0" encoding="utf-8"?>
<c:userShapes xmlns:c="http://schemas.openxmlformats.org/drawingml/2006/chart">
  <cdr:relSizeAnchor xmlns:cdr="http://schemas.openxmlformats.org/drawingml/2006/chartDrawing">
    <cdr:from>
      <cdr:x>0.06743</cdr:x>
      <cdr:y>0.00663</cdr:y>
    </cdr:from>
    <cdr:to>
      <cdr:x>0.93006</cdr:x>
      <cdr:y>0.14105</cdr:y>
    </cdr:to>
    <cdr:sp macro="" textlink="">
      <cdr:nvSpPr>
        <cdr:cNvPr id="2" name="TextBox 1">
          <a:extLst xmlns:a="http://schemas.openxmlformats.org/drawingml/2006/main">
            <a:ext uri="{FF2B5EF4-FFF2-40B4-BE49-F238E27FC236}">
              <a16:creationId xmlns:a16="http://schemas.microsoft.com/office/drawing/2014/main" id="{F08D3077-3F84-A94A-B4BE-E91A0F7DD16F}"/>
            </a:ext>
          </a:extLst>
        </cdr:cNvPr>
        <cdr:cNvSpPr txBox="1"/>
      </cdr:nvSpPr>
      <cdr:spPr>
        <a:xfrm xmlns:a="http://schemas.openxmlformats.org/drawingml/2006/main">
          <a:off x="584568" y="41596"/>
          <a:ext cx="7478252" cy="843693"/>
        </a:xfrm>
        <a:prstGeom xmlns:a="http://schemas.openxmlformats.org/drawingml/2006/main" prst="rect">
          <a:avLst/>
        </a:prstGeom>
      </cdr:spPr>
      <cdr:txBody>
        <a:bodyPr xmlns:a="http://schemas.openxmlformats.org/drawingml/2006/main" wrap="squar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2400" b="1"/>
            <a:t>Monthly Number of Digital Object Identifiers created </a:t>
          </a:r>
        </a:p>
        <a:p xmlns:a="http://schemas.openxmlformats.org/drawingml/2006/main">
          <a:pPr algn="ctr"/>
          <a:r>
            <a:rPr lang="en-US" sz="2400" b="1"/>
            <a:t>by the ESDIS (1</a:t>
          </a:r>
          <a:r>
            <a:rPr lang="en-US" sz="2400" b="1" baseline="0"/>
            <a:t> July 2012 to 30 September 2026)</a:t>
          </a:r>
          <a:endParaRPr lang="en-US" sz="2400" b="1"/>
        </a:p>
      </cdr:txBody>
    </cdr:sp>
  </cdr:relSizeAnchor>
</c:userShapes>
</file>

<file path=xl/drawings/drawing18.xml><?xml version="1.0" encoding="utf-8"?>
<c:userShapes xmlns:c="http://schemas.openxmlformats.org/drawingml/2006/chart">
  <cdr:relSizeAnchor xmlns:cdr="http://schemas.openxmlformats.org/drawingml/2006/chartDrawing">
    <cdr:from>
      <cdr:x>0.07418</cdr:x>
      <cdr:y>0</cdr:y>
    </cdr:from>
    <cdr:to>
      <cdr:x>0.93681</cdr:x>
      <cdr:y>0.13395</cdr:y>
    </cdr:to>
    <cdr:sp macro="" textlink="">
      <cdr:nvSpPr>
        <cdr:cNvPr id="4" name="TextBox 3"/>
        <cdr:cNvSpPr txBox="1"/>
      </cdr:nvSpPr>
      <cdr:spPr>
        <a:xfrm xmlns:a="http://schemas.openxmlformats.org/drawingml/2006/main">
          <a:off x="642938" y="0"/>
          <a:ext cx="7477125" cy="843693"/>
        </a:xfrm>
        <a:prstGeom xmlns:a="http://schemas.openxmlformats.org/drawingml/2006/main" prst="rect">
          <a:avLst/>
        </a:prstGeom>
      </cdr:spPr>
      <cdr:txBody>
        <a:bodyPr xmlns:a="http://schemas.openxmlformats.org/drawingml/2006/main" vertOverflow="clip" wrap="square" rtlCol="0">
          <a:spAutoFit/>
        </a:bodyPr>
        <a:lstStyle xmlns:a="http://schemas.openxmlformats.org/drawingml/2006/main"/>
        <a:p xmlns:a="http://schemas.openxmlformats.org/drawingml/2006/main">
          <a:pPr algn="ctr"/>
          <a:r>
            <a:rPr lang="en-US" sz="2400" b="1"/>
            <a:t>Status of Digital Object Identifiers created with the ESDIS by Data Providers as of September 30, 2026</a:t>
          </a:r>
        </a:p>
      </cdr:txBody>
    </cdr:sp>
  </cdr:relSizeAnchor>
  <cdr:relSizeAnchor xmlns:cdr="http://schemas.openxmlformats.org/drawingml/2006/chartDrawing">
    <cdr:from>
      <cdr:x>0.37934</cdr:x>
      <cdr:y>0.2571</cdr:y>
    </cdr:from>
    <cdr:to>
      <cdr:x>0.75258</cdr:x>
      <cdr:y>0.31175</cdr:y>
    </cdr:to>
    <cdr:sp macro="" textlink="">
      <cdr:nvSpPr>
        <cdr:cNvPr id="3" name="TextBox 1">
          <a:extLst xmlns:a="http://schemas.openxmlformats.org/drawingml/2006/main">
            <a:ext uri="{FF2B5EF4-FFF2-40B4-BE49-F238E27FC236}">
              <a16:creationId xmlns:a16="http://schemas.microsoft.com/office/drawing/2014/main" id="{D2F6177E-D9C1-6A4B-A2F5-EC35E72F89FD}"/>
            </a:ext>
          </a:extLst>
        </cdr:cNvPr>
        <cdr:cNvSpPr txBox="1"/>
      </cdr:nvSpPr>
      <cdr:spPr>
        <a:xfrm xmlns:a="http://schemas.openxmlformats.org/drawingml/2006/main">
          <a:off x="3289270" y="1612881"/>
          <a:ext cx="3236399" cy="342851"/>
        </a:xfrm>
        <a:prstGeom xmlns:a="http://schemas.openxmlformats.org/drawingml/2006/main" prst="rect">
          <a:avLst/>
        </a:prstGeom>
        <a:ln xmlns:a="http://schemas.openxmlformats.org/drawingml/2006/main" w="12700">
          <a:solidFill>
            <a:schemeClr val="tx1"/>
          </a:solidFill>
        </a:ln>
      </cdr:spPr>
      <cdr:txBody>
        <a:bodyPr xmlns:a="http://schemas.openxmlformats.org/drawingml/2006/main" wrap="non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600" b="1"/>
            <a:t>Total DOIs to be Registered:</a:t>
          </a:r>
          <a:r>
            <a:rPr lang="en-US" sz="1600" b="1" baseline="0"/>
            <a:t> ~17,000</a:t>
          </a:r>
          <a:endParaRPr lang="en-US" sz="1600" b="1"/>
        </a:p>
      </cdr:txBody>
    </cdr:sp>
  </cdr:relSizeAnchor>
</c:userShapes>
</file>

<file path=xl/drawings/drawing19.xml><?xml version="1.0" encoding="utf-8"?>
<c:userShapes xmlns:c="http://schemas.openxmlformats.org/drawingml/2006/chart">
  <cdr:relSizeAnchor xmlns:cdr="http://schemas.openxmlformats.org/drawingml/2006/chartDrawing">
    <cdr:from>
      <cdr:x>0.03385</cdr:x>
      <cdr:y>0</cdr:y>
    </cdr:from>
    <cdr:to>
      <cdr:x>0.95955</cdr:x>
      <cdr:y>0.10358</cdr:y>
    </cdr:to>
    <cdr:sp macro="" textlink="">
      <cdr:nvSpPr>
        <cdr:cNvPr id="2" name="TextBox 1">
          <a:extLst xmlns:a="http://schemas.openxmlformats.org/drawingml/2006/main">
            <a:ext uri="{FF2B5EF4-FFF2-40B4-BE49-F238E27FC236}">
              <a16:creationId xmlns:a16="http://schemas.microsoft.com/office/drawing/2014/main" id="{0F65AB8B-4202-2940-B0BE-1F9A80CAA26E}"/>
            </a:ext>
          </a:extLst>
        </cdr:cNvPr>
        <cdr:cNvSpPr txBox="1"/>
      </cdr:nvSpPr>
      <cdr:spPr>
        <a:xfrm xmlns:a="http://schemas.openxmlformats.org/drawingml/2006/main">
          <a:off x="265641" y="0"/>
          <a:ext cx="7265459" cy="614301"/>
        </a:xfrm>
        <a:prstGeom xmlns:a="http://schemas.openxmlformats.org/drawingml/2006/main" prst="rect">
          <a:avLst/>
        </a:prstGeom>
      </cdr:spPr>
      <cdr:txBody>
        <a:bodyPr xmlns:a="http://schemas.openxmlformats.org/drawingml/2006/main" vertOverflow="clip" horzOverflow="clip" wrap="square" rtlCol="0">
          <a:spAutoFit/>
        </a:bodyPr>
        <a:lstStyle xmlns:a="http://schemas.openxmlformats.org/drawingml/2006/main"/>
        <a:p xmlns:a="http://schemas.openxmlformats.org/drawingml/2006/main">
          <a:pPr algn="ctr"/>
          <a:r>
            <a:rPr lang="en-US" sz="1600" b="1"/>
            <a:t>EOSDIS  Yearly Number of Digitial Object Identifiers Submitted and Registered with Datacite</a:t>
          </a:r>
        </a:p>
      </cdr:txBody>
    </cdr:sp>
  </cdr:relSizeAnchor>
  <cdr:relSizeAnchor xmlns:cdr="http://schemas.openxmlformats.org/drawingml/2006/chartDrawing">
    <cdr:from>
      <cdr:x>0.09344</cdr:x>
      <cdr:y>0.16167</cdr:y>
    </cdr:from>
    <cdr:to>
      <cdr:x>0.50647</cdr:x>
      <cdr:y>0.34689</cdr:y>
    </cdr:to>
    <cdr:sp macro="" textlink="">
      <cdr:nvSpPr>
        <cdr:cNvPr id="3" name="TextBox 1">
          <a:extLst xmlns:a="http://schemas.openxmlformats.org/drawingml/2006/main">
            <a:ext uri="{FF2B5EF4-FFF2-40B4-BE49-F238E27FC236}">
              <a16:creationId xmlns:a16="http://schemas.microsoft.com/office/drawing/2014/main" id="{B05A5FB2-8C05-E546-B12A-0B326E082568}"/>
            </a:ext>
          </a:extLst>
        </cdr:cNvPr>
        <cdr:cNvSpPr txBox="1"/>
      </cdr:nvSpPr>
      <cdr:spPr>
        <a:xfrm xmlns:a="http://schemas.openxmlformats.org/drawingml/2006/main">
          <a:off x="733372" y="958848"/>
          <a:ext cx="3241727" cy="1098551"/>
        </a:xfrm>
        <a:prstGeom xmlns:a="http://schemas.openxmlformats.org/drawingml/2006/main" prst="rect">
          <a:avLst/>
        </a:prstGeom>
        <a:ln xmlns:a="http://schemas.openxmlformats.org/drawingml/2006/main" w="12700">
          <a:solidFill>
            <a:schemeClr val="tx1"/>
          </a:solidFill>
        </a:ln>
      </cdr:spPr>
      <cdr:txBody>
        <a:bodyPr xmlns:a="http://schemas.openxmlformats.org/drawingml/2006/main" wrap="squar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600" b="1"/>
            <a:t>Total DOIs as of Sep 30, 2026:</a:t>
          </a:r>
        </a:p>
        <a:p xmlns:a="http://schemas.openxmlformats.org/drawingml/2006/main">
          <a:r>
            <a:rPr lang="en-US" sz="1600" b="1"/>
            <a:t>           DOIs</a:t>
          </a:r>
          <a:r>
            <a:rPr lang="en-US" sz="1600" b="1" baseline="0"/>
            <a:t> Reserved:        1,472</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600" b="1" baseline="0"/>
            <a:t>           </a:t>
          </a:r>
          <a:r>
            <a:rPr lang="en-US" sz="1600" b="1"/>
            <a:t>DOIs</a:t>
          </a:r>
          <a:r>
            <a:rPr lang="en-US" sz="1600" b="1" baseline="0"/>
            <a:t> Registered:   15,177</a:t>
          </a:r>
        </a:p>
        <a:p xmlns:a="http://schemas.openxmlformats.org/drawingml/2006/main">
          <a:r>
            <a:rPr lang="en-US" sz="1600" b="1"/>
            <a:t>           DOIs</a:t>
          </a:r>
          <a:r>
            <a:rPr lang="en-US" sz="1600" b="1" baseline="0"/>
            <a:t> Submitted:   16,649 </a:t>
          </a:r>
          <a:endParaRPr lang="en-US" sz="1600" b="1"/>
        </a:p>
      </cdr:txBody>
    </cdr:sp>
  </cdr:relSizeAnchor>
</c:userShapes>
</file>

<file path=xl/drawings/drawing20.xml><?xml version="1.0" encoding="utf-8"?>
<c:userShapes xmlns:c="http://schemas.openxmlformats.org/drawingml/2006/chart">
  <cdr:relSizeAnchor xmlns:cdr="http://schemas.openxmlformats.org/drawingml/2006/chartDrawing">
    <cdr:from>
      <cdr:x>0.07635</cdr:x>
      <cdr:y>0.02031</cdr:y>
    </cdr:from>
    <cdr:to>
      <cdr:x>0.87707</cdr:x>
      <cdr:y>0.07242</cdr:y>
    </cdr:to>
    <cdr:sp macro="" textlink="">
      <cdr:nvSpPr>
        <cdr:cNvPr id="2" name="TextBox 1">
          <a:extLst xmlns:a="http://schemas.openxmlformats.org/drawingml/2006/main">
            <a:ext uri="{FF2B5EF4-FFF2-40B4-BE49-F238E27FC236}">
              <a16:creationId xmlns:a16="http://schemas.microsoft.com/office/drawing/2014/main" id="{0ACB7086-B0FC-B14C-B3CA-049C2238B13D}"/>
            </a:ext>
          </a:extLst>
        </cdr:cNvPr>
        <cdr:cNvSpPr txBox="1"/>
      </cdr:nvSpPr>
      <cdr:spPr>
        <a:xfrm xmlns:a="http://schemas.openxmlformats.org/drawingml/2006/main">
          <a:off x="741778" y="133602"/>
          <a:ext cx="7779437" cy="342786"/>
        </a:xfrm>
        <a:prstGeom xmlns:a="http://schemas.openxmlformats.org/drawingml/2006/main" prst="rect">
          <a:avLst/>
        </a:prstGeom>
      </cdr:spPr>
      <cdr:txBody>
        <a:bodyPr xmlns:a="http://schemas.openxmlformats.org/drawingml/2006/main" wrap="non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600" b="1"/>
            <a:t>EOSDIS  FY 2026 Monthly  Number of Digitial Object Identifiers Submitted and Registered</a:t>
          </a:r>
        </a:p>
      </cdr:txBody>
    </cdr:sp>
  </cdr:relSizeAnchor>
  <cdr:relSizeAnchor xmlns:cdr="http://schemas.openxmlformats.org/drawingml/2006/chartDrawing">
    <cdr:from>
      <cdr:x>0.65136</cdr:x>
      <cdr:y>0.14884</cdr:y>
    </cdr:from>
    <cdr:to>
      <cdr:x>0.8895</cdr:x>
      <cdr:y>0.31521</cdr:y>
    </cdr:to>
    <cdr:sp macro="" textlink="">
      <cdr:nvSpPr>
        <cdr:cNvPr id="3" name="TextBox 1">
          <a:extLst xmlns:a="http://schemas.openxmlformats.org/drawingml/2006/main">
            <a:ext uri="{FF2B5EF4-FFF2-40B4-BE49-F238E27FC236}">
              <a16:creationId xmlns:a16="http://schemas.microsoft.com/office/drawing/2014/main" id="{57EED956-1863-8545-A3F1-096FD643FF98}"/>
            </a:ext>
          </a:extLst>
        </cdr:cNvPr>
        <cdr:cNvSpPr txBox="1"/>
      </cdr:nvSpPr>
      <cdr:spPr>
        <a:xfrm xmlns:a="http://schemas.openxmlformats.org/drawingml/2006/main">
          <a:off x="6328266" y="979101"/>
          <a:ext cx="2313647" cy="1094402"/>
        </a:xfrm>
        <a:prstGeom xmlns:a="http://schemas.openxmlformats.org/drawingml/2006/main" prst="rect">
          <a:avLst/>
        </a:prstGeom>
        <a:ln xmlns:a="http://schemas.openxmlformats.org/drawingml/2006/main" w="12700">
          <a:solidFill>
            <a:schemeClr val="tx1"/>
          </a:solidFill>
        </a:ln>
      </cdr:spPr>
      <cdr:txBody>
        <a:bodyPr xmlns:a="http://schemas.openxmlformats.org/drawingml/2006/main" wrap="non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600" b="1"/>
            <a:t>FY 2026</a:t>
          </a:r>
        </a:p>
        <a:p xmlns:a="http://schemas.openxmlformats.org/drawingml/2006/main">
          <a:r>
            <a:rPr lang="en-US" sz="1600" b="1"/>
            <a:t>  DOIs</a:t>
          </a:r>
          <a:r>
            <a:rPr lang="en-US" sz="1600" b="1" baseline="0"/>
            <a:t> Reserved:        679    </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600" b="1" baseline="0"/>
            <a:t>  </a:t>
          </a:r>
          <a:r>
            <a:rPr lang="en-US" sz="1600" b="1"/>
            <a:t>DOIs</a:t>
          </a:r>
          <a:r>
            <a:rPr lang="en-US" sz="1600" b="1" baseline="0"/>
            <a:t> Registered: 1,150</a:t>
          </a:r>
        </a:p>
        <a:p xmlns:a="http://schemas.openxmlformats.org/drawingml/2006/main">
          <a:r>
            <a:rPr lang="en-US" sz="1600" b="1"/>
            <a:t>  DOIs</a:t>
          </a:r>
          <a:r>
            <a:rPr lang="en-US" sz="1600" b="1" baseline="0"/>
            <a:t> Submitted:  1,829 </a:t>
          </a:r>
          <a:endParaRPr lang="en-US" sz="1600" b="1"/>
        </a:p>
      </cdr:txBody>
    </cdr:sp>
  </cdr:relSizeAnchor>
</c:userShapes>
</file>

<file path=xl/drawings/drawing21.xml><?xml version="1.0" encoding="utf-8"?>
<xdr:wsDr xmlns:xdr="http://schemas.openxmlformats.org/drawingml/2006/spreadsheetDrawing" xmlns:a="http://schemas.openxmlformats.org/drawingml/2006/main">
  <xdr:twoCellAnchor>
    <xdr:from>
      <xdr:col>4</xdr:col>
      <xdr:colOff>178708</xdr:colOff>
      <xdr:row>1</xdr:row>
      <xdr:rowOff>8163</xdr:rowOff>
    </xdr:from>
    <xdr:to>
      <xdr:col>10</xdr:col>
      <xdr:colOff>901700</xdr:colOff>
      <xdr:row>19</xdr:row>
      <xdr:rowOff>101600</xdr:rowOff>
    </xdr:to>
    <xdr:graphicFrame macro="">
      <xdr:nvGraphicFramePr>
        <xdr:cNvPr id="2" name="Chart 1">
          <a:extLst>
            <a:ext uri="{FF2B5EF4-FFF2-40B4-BE49-F238E27FC236}">
              <a16:creationId xmlns:a16="http://schemas.microsoft.com/office/drawing/2014/main" id="{30B3381A-7738-4F43-9EF3-302C3A1A37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absoluteAnchor>
    <xdr:pos x="15030450" y="1552574"/>
    <xdr:ext cx="11588750" cy="5546726"/>
    <xdr:graphicFrame macro="">
      <xdr:nvGraphicFramePr>
        <xdr:cNvPr id="3" name="Chart 2">
          <a:extLst>
            <a:ext uri="{FF2B5EF4-FFF2-40B4-BE49-F238E27FC236}">
              <a16:creationId xmlns:a16="http://schemas.microsoft.com/office/drawing/2014/main" id="{153EEB82-5E2E-EF4F-B2C1-61FB2AEA2DC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22.xml><?xml version="1.0" encoding="utf-8"?>
<c:userShapes xmlns:c="http://schemas.openxmlformats.org/drawingml/2006/chart">
  <cdr:relSizeAnchor xmlns:cdr="http://schemas.openxmlformats.org/drawingml/2006/chartDrawing">
    <cdr:from>
      <cdr:x>0.26305</cdr:x>
      <cdr:y>0.77008</cdr:y>
    </cdr:from>
    <cdr:to>
      <cdr:x>0.42289</cdr:x>
      <cdr:y>0.83587</cdr:y>
    </cdr:to>
    <cdr:sp macro="" textlink="">
      <cdr:nvSpPr>
        <cdr:cNvPr id="2" name="TextBox 1"/>
        <cdr:cNvSpPr txBox="1"/>
      </cdr:nvSpPr>
      <cdr:spPr>
        <a:xfrm xmlns:a="http://schemas.openxmlformats.org/drawingml/2006/main">
          <a:off x="2570700" y="4066030"/>
          <a:ext cx="1562060" cy="347372"/>
        </a:xfrm>
        <a:prstGeom xmlns:a="http://schemas.openxmlformats.org/drawingml/2006/main" prst="rect">
          <a:avLst/>
        </a:prstGeom>
      </cdr:spPr>
      <cdr:txBody>
        <a:bodyPr xmlns:a="http://schemas.openxmlformats.org/drawingml/2006/main" wrap="squar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800" b="1"/>
            <a:t>Landsat-7 Data</a:t>
          </a:r>
          <a:r>
            <a:rPr lang="en-US" sz="800" b="1" baseline="0"/>
            <a:t> Migrated from LPDAAC to USGS</a:t>
          </a:r>
          <a:endParaRPr lang="en-US" sz="800" b="1"/>
        </a:p>
      </cdr:txBody>
    </cdr:sp>
  </cdr:relSizeAnchor>
  <cdr:relSizeAnchor xmlns:cdr="http://schemas.openxmlformats.org/drawingml/2006/chartDrawing">
    <cdr:from>
      <cdr:x>0.44768</cdr:x>
      <cdr:y>0.76445</cdr:y>
    </cdr:from>
    <cdr:to>
      <cdr:x>0.59024</cdr:x>
      <cdr:y>0.83025</cdr:y>
    </cdr:to>
    <cdr:sp macro="" textlink="">
      <cdr:nvSpPr>
        <cdr:cNvPr id="3" name="TextBox 1"/>
        <cdr:cNvSpPr txBox="1"/>
      </cdr:nvSpPr>
      <cdr:spPr>
        <a:xfrm xmlns:a="http://schemas.openxmlformats.org/drawingml/2006/main">
          <a:off x="4375060" y="4036328"/>
          <a:ext cx="1393189" cy="347426"/>
        </a:xfrm>
        <a:prstGeom xmlns:a="http://schemas.openxmlformats.org/drawingml/2006/main" prst="rect">
          <a:avLst/>
        </a:prstGeom>
      </cdr:spPr>
      <cdr:txBody>
        <a:bodyPr xmlns:a="http://schemas.openxmlformats.org/drawingml/2006/main" wrap="square" rtlCol="0" anchor="ctr">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800" b="1"/>
            <a:t>Deletion of MODIS Collection 4 Products</a:t>
          </a:r>
        </a:p>
      </cdr:txBody>
    </cdr:sp>
  </cdr:relSizeAnchor>
  <cdr:relSizeAnchor xmlns:cdr="http://schemas.openxmlformats.org/drawingml/2006/chartDrawing">
    <cdr:from>
      <cdr:x>0.63527</cdr:x>
      <cdr:y>0.10156</cdr:y>
    </cdr:from>
    <cdr:to>
      <cdr:x>0.77518</cdr:x>
      <cdr:y>0.1459</cdr:y>
    </cdr:to>
    <cdr:sp macro="" textlink="">
      <cdr:nvSpPr>
        <cdr:cNvPr id="4" name="TextBox 3"/>
        <cdr:cNvSpPr txBox="1"/>
      </cdr:nvSpPr>
      <cdr:spPr>
        <a:xfrm xmlns:a="http://schemas.openxmlformats.org/drawingml/2006/main">
          <a:off x="5508325" y="637995"/>
          <a:ext cx="1213090" cy="27856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dr:relSizeAnchor xmlns:cdr="http://schemas.openxmlformats.org/drawingml/2006/chartDrawing">
    <cdr:from>
      <cdr:x>0.70641</cdr:x>
      <cdr:y>0.78034</cdr:y>
    </cdr:from>
    <cdr:to>
      <cdr:x>0.84558</cdr:x>
      <cdr:y>0.90853</cdr:y>
    </cdr:to>
    <cdr:sp macro="" textlink="">
      <cdr:nvSpPr>
        <cdr:cNvPr id="5" name="TextBox 1"/>
        <cdr:cNvSpPr txBox="1"/>
      </cdr:nvSpPr>
      <cdr:spPr>
        <a:xfrm xmlns:a="http://schemas.openxmlformats.org/drawingml/2006/main">
          <a:off x="6903489" y="4120199"/>
          <a:ext cx="1360059" cy="67684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900" b="1">
              <a:effectLst/>
              <a:latin typeface="+mn-lt"/>
              <a:ea typeface="+mn-ea"/>
              <a:cs typeface="+mn-cs"/>
            </a:rPr>
            <a:t>Deletion</a:t>
          </a:r>
          <a:r>
            <a:rPr lang="en-US" sz="900" b="1" baseline="0">
              <a:effectLst/>
              <a:latin typeface="+mn-lt"/>
              <a:ea typeface="+mn-ea"/>
              <a:cs typeface="+mn-cs"/>
            </a:rPr>
            <a:t> </a:t>
          </a:r>
          <a:r>
            <a:rPr lang="en-US" sz="900" b="1">
              <a:effectLst/>
              <a:latin typeface="+mn-lt"/>
              <a:ea typeface="+mn-ea"/>
              <a:cs typeface="+mn-cs"/>
            </a:rPr>
            <a:t>over 2 PB in ASF  due to consolidation and transition</a:t>
          </a:r>
          <a:endParaRPr lang="en-US" sz="900" b="1">
            <a:effectLst/>
          </a:endParaRPr>
        </a:p>
      </cdr:txBody>
    </cdr:sp>
  </cdr:relSizeAnchor>
  <cdr:relSizeAnchor xmlns:cdr="http://schemas.openxmlformats.org/drawingml/2006/chartDrawing">
    <cdr:from>
      <cdr:x>0.60923</cdr:x>
      <cdr:y>0.3757</cdr:y>
    </cdr:from>
    <cdr:to>
      <cdr:x>0.74977</cdr:x>
      <cdr:y>0.47453</cdr:y>
    </cdr:to>
    <cdr:sp macro="" textlink="">
      <cdr:nvSpPr>
        <cdr:cNvPr id="6" name="TextBox 1"/>
        <cdr:cNvSpPr txBox="1"/>
      </cdr:nvSpPr>
      <cdr:spPr>
        <a:xfrm xmlns:a="http://schemas.openxmlformats.org/drawingml/2006/main">
          <a:off x="5330921" y="1955075"/>
          <a:ext cx="1229767" cy="514295"/>
        </a:xfrm>
        <a:prstGeom xmlns:a="http://schemas.openxmlformats.org/drawingml/2006/main" prst="rect">
          <a:avLst/>
        </a:prstGeom>
      </cdr:spPr>
      <cdr:txBody>
        <a:bodyPr xmlns:a="http://schemas.openxmlformats.org/drawingml/2006/main" wrap="square" rtlCol="0" anchor="ctr">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900" b="1"/>
            <a:t>Additoin of GPM and ALOS PALSAR products </a:t>
          </a:r>
        </a:p>
      </cdr:txBody>
    </cdr:sp>
  </cdr:relSizeAnchor>
  <cdr:relSizeAnchor xmlns:cdr="http://schemas.openxmlformats.org/drawingml/2006/chartDrawing">
    <cdr:from>
      <cdr:x>0.18267</cdr:x>
      <cdr:y>0.68474</cdr:y>
    </cdr:from>
    <cdr:to>
      <cdr:x>0.2961</cdr:x>
      <cdr:y>0.78358</cdr:y>
    </cdr:to>
    <cdr:sp macro="" textlink="">
      <cdr:nvSpPr>
        <cdr:cNvPr id="7" name="TextBox 1"/>
        <cdr:cNvSpPr txBox="1"/>
      </cdr:nvSpPr>
      <cdr:spPr>
        <a:xfrm xmlns:a="http://schemas.openxmlformats.org/drawingml/2006/main">
          <a:off x="1598392" y="3563256"/>
          <a:ext cx="992546" cy="514346"/>
        </a:xfrm>
        <a:prstGeom xmlns:a="http://schemas.openxmlformats.org/drawingml/2006/main" prst="rect">
          <a:avLst/>
        </a:prstGeom>
      </cdr:spPr>
      <cdr:txBody>
        <a:bodyPr xmlns:a="http://schemas.openxmlformats.org/drawingml/2006/main" wrap="square" rtlCol="0" anchor="ctr">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900" b="1"/>
            <a:t>Addition of ICESAT</a:t>
          </a:r>
          <a:r>
            <a:rPr lang="en-US" sz="900" b="1" baseline="0"/>
            <a:t> products</a:t>
          </a:r>
          <a:endParaRPr lang="en-US" sz="900" b="1"/>
        </a:p>
      </cdr:txBody>
    </cdr:sp>
  </cdr:relSizeAnchor>
  <cdr:relSizeAnchor xmlns:cdr="http://schemas.openxmlformats.org/drawingml/2006/chartDrawing">
    <cdr:from>
      <cdr:x>0.66233</cdr:x>
      <cdr:y>0.25252</cdr:y>
    </cdr:from>
    <cdr:to>
      <cdr:x>0.76436</cdr:x>
      <cdr:y>0.31942</cdr:y>
    </cdr:to>
    <cdr:sp macro="" textlink="">
      <cdr:nvSpPr>
        <cdr:cNvPr id="8" name="TextBox 1"/>
        <cdr:cNvSpPr txBox="1"/>
      </cdr:nvSpPr>
      <cdr:spPr>
        <a:xfrm xmlns:a="http://schemas.openxmlformats.org/drawingml/2006/main">
          <a:off x="5795623" y="1314082"/>
          <a:ext cx="892793" cy="34813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900" b="1"/>
            <a:t>MODIS reprocessing</a:t>
          </a:r>
        </a:p>
      </cdr:txBody>
    </cdr:sp>
  </cdr:relSizeAnchor>
  <cdr:relSizeAnchor xmlns:cdr="http://schemas.openxmlformats.org/drawingml/2006/chartDrawing">
    <cdr:from>
      <cdr:x>0.56445</cdr:x>
      <cdr:y>0.49102</cdr:y>
    </cdr:from>
    <cdr:to>
      <cdr:x>0.70539</cdr:x>
      <cdr:y>0.58986</cdr:y>
    </cdr:to>
    <cdr:sp macro="" textlink="">
      <cdr:nvSpPr>
        <cdr:cNvPr id="9" name="TextBox 1"/>
        <cdr:cNvSpPr txBox="1"/>
      </cdr:nvSpPr>
      <cdr:spPr>
        <a:xfrm xmlns:a="http://schemas.openxmlformats.org/drawingml/2006/main">
          <a:off x="4939103" y="2555185"/>
          <a:ext cx="1233267" cy="514346"/>
        </a:xfrm>
        <a:prstGeom xmlns:a="http://schemas.openxmlformats.org/drawingml/2006/main" prst="rect">
          <a:avLst/>
        </a:prstGeom>
      </cdr:spPr>
      <cdr:txBody>
        <a:bodyPr xmlns:a="http://schemas.openxmlformats.org/drawingml/2006/main" wrap="square" rtlCol="0" anchor="ctr">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fontAlgn="base"/>
          <a:r>
            <a:rPr lang="en-US" sz="900" b="1">
              <a:effectLst/>
              <a:latin typeface="+mn-lt"/>
              <a:ea typeface="+mn-ea"/>
              <a:cs typeface="+mn-cs"/>
            </a:rPr>
            <a:t>Addition of Aquarius and IceBridge</a:t>
          </a:r>
          <a:r>
            <a:rPr lang="en-US" sz="900" b="0" baseline="0">
              <a:effectLst/>
              <a:latin typeface="+mn-lt"/>
              <a:ea typeface="+mn-ea"/>
              <a:cs typeface="+mn-cs"/>
            </a:rPr>
            <a:t> </a:t>
          </a:r>
          <a:r>
            <a:rPr lang="en-US" sz="900" b="1">
              <a:effectLst/>
              <a:latin typeface="+mn-lt"/>
              <a:ea typeface="+mn-ea"/>
              <a:cs typeface="+mn-cs"/>
            </a:rPr>
            <a:t>products</a:t>
          </a:r>
          <a:endParaRPr lang="en-US" sz="900">
            <a:effectLst/>
          </a:endParaRPr>
        </a:p>
      </cdr:txBody>
    </cdr:sp>
  </cdr:relSizeAnchor>
  <cdr:relSizeAnchor xmlns:cdr="http://schemas.openxmlformats.org/drawingml/2006/chartDrawing">
    <cdr:from>
      <cdr:x>0.70138</cdr:x>
      <cdr:y>0.1361</cdr:y>
    </cdr:from>
    <cdr:to>
      <cdr:x>0.84229</cdr:x>
      <cdr:y>0.203</cdr:y>
    </cdr:to>
    <cdr:sp macro="" textlink="">
      <cdr:nvSpPr>
        <cdr:cNvPr id="10" name="TextBox 1"/>
        <cdr:cNvSpPr txBox="1"/>
      </cdr:nvSpPr>
      <cdr:spPr>
        <a:xfrm xmlns:a="http://schemas.openxmlformats.org/drawingml/2006/main">
          <a:off x="6137250" y="708243"/>
          <a:ext cx="1233005" cy="34813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900" b="1"/>
            <a:t>Addition of OB.DAAC</a:t>
          </a:r>
          <a:r>
            <a:rPr lang="en-US" sz="900" b="1" baseline="0"/>
            <a:t> (3.4 PB)</a:t>
          </a:r>
          <a:endParaRPr lang="en-US" sz="900" b="1"/>
        </a:p>
      </cdr:txBody>
    </cdr:sp>
  </cdr:relSizeAnchor>
  <cdr:relSizeAnchor xmlns:cdr="http://schemas.openxmlformats.org/drawingml/2006/chartDrawing">
    <cdr:from>
      <cdr:x>0.37042</cdr:x>
      <cdr:y>0.64538</cdr:y>
    </cdr:from>
    <cdr:to>
      <cdr:x>0.48385</cdr:x>
      <cdr:y>0.74421</cdr:y>
    </cdr:to>
    <cdr:sp macro="" textlink="">
      <cdr:nvSpPr>
        <cdr:cNvPr id="11" name="TextBox 1"/>
        <cdr:cNvSpPr txBox="1"/>
      </cdr:nvSpPr>
      <cdr:spPr>
        <a:xfrm xmlns:a="http://schemas.openxmlformats.org/drawingml/2006/main">
          <a:off x="3241286" y="3358427"/>
          <a:ext cx="992547" cy="514294"/>
        </a:xfrm>
        <a:prstGeom xmlns:a="http://schemas.openxmlformats.org/drawingml/2006/main" prst="rect">
          <a:avLst/>
        </a:prstGeom>
      </cdr:spPr>
      <cdr:txBody>
        <a:bodyPr xmlns:a="http://schemas.openxmlformats.org/drawingml/2006/main" wrap="square" rtlCol="0" anchor="ctr">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900" b="1"/>
            <a:t>Addition of Data from MODAPS</a:t>
          </a:r>
        </a:p>
      </cdr:txBody>
    </cdr:sp>
  </cdr:relSizeAnchor>
  <cdr:relSizeAnchor xmlns:cdr="http://schemas.openxmlformats.org/drawingml/2006/chartDrawing">
    <cdr:from>
      <cdr:x>0.79826</cdr:x>
      <cdr:y>0.46919</cdr:y>
    </cdr:from>
    <cdr:to>
      <cdr:x>0.9105</cdr:x>
      <cdr:y>0.57149</cdr:y>
    </cdr:to>
    <cdr:sp macro="" textlink="">
      <cdr:nvSpPr>
        <cdr:cNvPr id="12" name="TextBox 1"/>
        <cdr:cNvSpPr txBox="1"/>
      </cdr:nvSpPr>
      <cdr:spPr>
        <a:xfrm xmlns:a="http://schemas.openxmlformats.org/drawingml/2006/main">
          <a:off x="6984987" y="2441595"/>
          <a:ext cx="982134" cy="532352"/>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900" b="1" dirty="0">
              <a:latin typeface="+mn-lt"/>
            </a:rPr>
            <a:t>Deletion of MODIS Collection 5</a:t>
          </a:r>
        </a:p>
      </cdr:txBody>
    </cdr:sp>
  </cdr:relSizeAnchor>
</c:userShapes>
</file>

<file path=xl/drawings/drawing23.xml><?xml version="1.0" encoding="utf-8"?>
<xdr:wsDr xmlns:xdr="http://schemas.openxmlformats.org/drawingml/2006/spreadsheetDrawing" xmlns:a="http://schemas.openxmlformats.org/drawingml/2006/main">
  <xdr:twoCellAnchor>
    <xdr:from>
      <xdr:col>2</xdr:col>
      <xdr:colOff>650081</xdr:colOff>
      <xdr:row>1</xdr:row>
      <xdr:rowOff>147977</xdr:rowOff>
    </xdr:from>
    <xdr:to>
      <xdr:col>12</xdr:col>
      <xdr:colOff>47625</xdr:colOff>
      <xdr:row>22</xdr:row>
      <xdr:rowOff>79941</xdr:rowOff>
    </xdr:to>
    <xdr:graphicFrame macro="">
      <xdr:nvGraphicFramePr>
        <xdr:cNvPr id="2" name="Chart 42">
          <a:extLst>
            <a:ext uri="{FF2B5EF4-FFF2-40B4-BE49-F238E27FC236}">
              <a16:creationId xmlns:a16="http://schemas.microsoft.com/office/drawing/2014/main" id="{614A7E3A-6918-5C45-A629-29D8A53D2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273844</xdr:colOff>
      <xdr:row>25</xdr:row>
      <xdr:rowOff>7144</xdr:rowOff>
    </xdr:from>
    <xdr:to>
      <xdr:col>16</xdr:col>
      <xdr:colOff>736600</xdr:colOff>
      <xdr:row>37</xdr:row>
      <xdr:rowOff>177800</xdr:rowOff>
    </xdr:to>
    <xdr:graphicFrame macro="">
      <xdr:nvGraphicFramePr>
        <xdr:cNvPr id="3" name="Chart 2">
          <a:extLst>
            <a:ext uri="{FF2B5EF4-FFF2-40B4-BE49-F238E27FC236}">
              <a16:creationId xmlns:a16="http://schemas.microsoft.com/office/drawing/2014/main" id="{DF05E05E-06CA-0348-87FF-B18D72C7AC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1</xdr:col>
      <xdr:colOff>618331</xdr:colOff>
      <xdr:row>3</xdr:row>
      <xdr:rowOff>116681</xdr:rowOff>
    </xdr:from>
    <xdr:to>
      <xdr:col>9</xdr:col>
      <xdr:colOff>508000</xdr:colOff>
      <xdr:row>23</xdr:row>
      <xdr:rowOff>139700</xdr:rowOff>
    </xdr:to>
    <xdr:graphicFrame macro="">
      <xdr:nvGraphicFramePr>
        <xdr:cNvPr id="2" name="Chart 2">
          <a:extLst>
            <a:ext uri="{FF2B5EF4-FFF2-40B4-BE49-F238E27FC236}">
              <a16:creationId xmlns:a16="http://schemas.microsoft.com/office/drawing/2014/main" id="{EE9C0289-1389-0143-9286-95ECCC8980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274108</xdr:colOff>
      <xdr:row>26</xdr:row>
      <xdr:rowOff>99483</xdr:rowOff>
    </xdr:from>
    <xdr:to>
      <xdr:col>15</xdr:col>
      <xdr:colOff>736600</xdr:colOff>
      <xdr:row>45</xdr:row>
      <xdr:rowOff>38100</xdr:rowOff>
    </xdr:to>
    <xdr:graphicFrame macro="">
      <xdr:nvGraphicFramePr>
        <xdr:cNvPr id="3" name="Chart 2">
          <a:extLst>
            <a:ext uri="{FF2B5EF4-FFF2-40B4-BE49-F238E27FC236}">
              <a16:creationId xmlns:a16="http://schemas.microsoft.com/office/drawing/2014/main" id="{DD82F8BF-1CFF-9B44-8975-772FDC8783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5.xml><?xml version="1.0" encoding="utf-8"?>
<xdr:wsDr xmlns:xdr="http://schemas.openxmlformats.org/drawingml/2006/spreadsheetDrawing" xmlns:a="http://schemas.openxmlformats.org/drawingml/2006/main">
  <xdr:absoluteAnchor>
    <xdr:pos x="10627518" y="5164135"/>
    <xdr:ext cx="9895682" cy="3103565"/>
    <xdr:graphicFrame macro="">
      <xdr:nvGraphicFramePr>
        <xdr:cNvPr id="2" name="Chart 1">
          <a:extLst>
            <a:ext uri="{FF2B5EF4-FFF2-40B4-BE49-F238E27FC236}">
              <a16:creationId xmlns:a16="http://schemas.microsoft.com/office/drawing/2014/main" id="{E20E1B5F-3BF0-9449-8122-FD019B2C860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9</xdr:col>
      <xdr:colOff>190499</xdr:colOff>
      <xdr:row>7</xdr:row>
      <xdr:rowOff>19051</xdr:rowOff>
    </xdr:from>
    <xdr:to>
      <xdr:col>15</xdr:col>
      <xdr:colOff>619125</xdr:colOff>
      <xdr:row>22</xdr:row>
      <xdr:rowOff>34925</xdr:rowOff>
    </xdr:to>
    <xdr:graphicFrame macro="">
      <xdr:nvGraphicFramePr>
        <xdr:cNvPr id="3" name="Chart 2">
          <a:extLst>
            <a:ext uri="{FF2B5EF4-FFF2-40B4-BE49-F238E27FC236}">
              <a16:creationId xmlns:a16="http://schemas.microsoft.com/office/drawing/2014/main" id="{E7D93AF6-BD89-AA41-B42D-C9C0C26D72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0</xdr:col>
      <xdr:colOff>394537</xdr:colOff>
      <xdr:row>32</xdr:row>
      <xdr:rowOff>4599</xdr:rowOff>
    </xdr:from>
    <xdr:to>
      <xdr:col>8</xdr:col>
      <xdr:colOff>286772</xdr:colOff>
      <xdr:row>54</xdr:row>
      <xdr:rowOff>81935</xdr:rowOff>
    </xdr:to>
    <xdr:graphicFrame macro="">
      <xdr:nvGraphicFramePr>
        <xdr:cNvPr id="2" name="Chart 15">
          <a:extLst>
            <a:ext uri="{FF2B5EF4-FFF2-40B4-BE49-F238E27FC236}">
              <a16:creationId xmlns:a16="http://schemas.microsoft.com/office/drawing/2014/main" id="{A7E6B096-8428-9941-BA21-F46AEBC77A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363664</xdr:colOff>
      <xdr:row>31</xdr:row>
      <xdr:rowOff>162914</xdr:rowOff>
    </xdr:from>
    <xdr:to>
      <xdr:col>16</xdr:col>
      <xdr:colOff>13654</xdr:colOff>
      <xdr:row>55</xdr:row>
      <xdr:rowOff>0</xdr:rowOff>
    </xdr:to>
    <xdr:graphicFrame macro="">
      <xdr:nvGraphicFramePr>
        <xdr:cNvPr id="3" name="Chart 15">
          <a:extLst>
            <a:ext uri="{FF2B5EF4-FFF2-40B4-BE49-F238E27FC236}">
              <a16:creationId xmlns:a16="http://schemas.microsoft.com/office/drawing/2014/main" id="{DCD45B81-F43E-224F-9D93-3A99820B8C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5</xdr:col>
      <xdr:colOff>467994</xdr:colOff>
      <xdr:row>27</xdr:row>
      <xdr:rowOff>10160</xdr:rowOff>
    </xdr:from>
    <xdr:to>
      <xdr:col>11</xdr:col>
      <xdr:colOff>108585</xdr:colOff>
      <xdr:row>45</xdr:row>
      <xdr:rowOff>9525</xdr:rowOff>
    </xdr:to>
    <xdr:graphicFrame macro="">
      <xdr:nvGraphicFramePr>
        <xdr:cNvPr id="2" name="Chart 13">
          <a:extLst>
            <a:ext uri="{FF2B5EF4-FFF2-40B4-BE49-F238E27FC236}">
              <a16:creationId xmlns:a16="http://schemas.microsoft.com/office/drawing/2014/main" id="{B432F29D-289C-9E4B-ABBF-50E45323D5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66675</xdr:colOff>
      <xdr:row>25</xdr:row>
      <xdr:rowOff>152400</xdr:rowOff>
    </xdr:from>
    <xdr:to>
      <xdr:col>5</xdr:col>
      <xdr:colOff>114300</xdr:colOff>
      <xdr:row>43</xdr:row>
      <xdr:rowOff>152400</xdr:rowOff>
    </xdr:to>
    <xdr:graphicFrame macro="">
      <xdr:nvGraphicFramePr>
        <xdr:cNvPr id="3" name="Chart 14">
          <a:extLst>
            <a:ext uri="{FF2B5EF4-FFF2-40B4-BE49-F238E27FC236}">
              <a16:creationId xmlns:a16="http://schemas.microsoft.com/office/drawing/2014/main" id="{C1540567-4D31-EB44-B093-72F6C4C92C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Users/lwanchoo/Library/Containers/com.microsoft.Outlook/Data/tmp/Outlook%20Temp/FY26_AnnualReport_draft.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lit Wanchoo" refreshedDate="46302.602840624997" createdVersion="8" refreshedVersion="8" minRefreshableVersion="3" recordCount="24" xr:uid="{F03B9CAC-912E-9845-9D67-CE112CA898D8}">
  <cacheSource type="worksheet">
    <worksheetSource ref="N120:P144" sheet="doi_summary" r:id="rId2"/>
  </cacheSource>
  <cacheFields count="3">
    <cacheField name="QDATE" numFmtId="17">
      <sharedItems containsSemiMixedTypes="0" containsNonDate="0" containsDate="1" containsString="0" minDate="2025-10-01T00:00:00" maxDate="2026-09-02T00:00:00" count="12">
        <d v="2026-02-01T00:00:00"/>
        <d v="2026-03-01T00:00:00"/>
        <d v="2026-06-01T00:00:00"/>
        <d v="2026-09-01T00:00:00"/>
        <d v="2025-10-01T00:00:00"/>
        <d v="2025-11-01T00:00:00"/>
        <d v="2026-05-01T00:00:00"/>
        <d v="2026-08-01T00:00:00"/>
        <d v="2026-04-01T00:00:00"/>
        <d v="2025-12-01T00:00:00"/>
        <d v="2026-07-01T00:00:00"/>
        <d v="2026-01-01T00:00:00"/>
      </sharedItems>
    </cacheField>
    <cacheField name="DOI_STATUS" numFmtId="0">
      <sharedItems count="2">
        <s v="Reserved"/>
        <s v="Registered"/>
      </sharedItems>
    </cacheField>
    <cacheField name="COUNT(DOI_NAME)" numFmtId="0">
      <sharedItems containsSemiMixedTypes="0" containsString="0" containsNumber="1" containsInteger="1" minValue="2" maxValue="251"/>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4">
  <r>
    <x v="0"/>
    <x v="0"/>
    <n v="49"/>
  </r>
  <r>
    <x v="1"/>
    <x v="0"/>
    <n v="127"/>
  </r>
  <r>
    <x v="2"/>
    <x v="1"/>
    <n v="85"/>
  </r>
  <r>
    <x v="3"/>
    <x v="1"/>
    <n v="43"/>
  </r>
  <r>
    <x v="4"/>
    <x v="0"/>
    <n v="22"/>
  </r>
  <r>
    <x v="5"/>
    <x v="0"/>
    <n v="20"/>
  </r>
  <r>
    <x v="2"/>
    <x v="0"/>
    <n v="10"/>
  </r>
  <r>
    <x v="6"/>
    <x v="1"/>
    <n v="106"/>
  </r>
  <r>
    <x v="1"/>
    <x v="1"/>
    <n v="109"/>
  </r>
  <r>
    <x v="7"/>
    <x v="0"/>
    <n v="26"/>
  </r>
  <r>
    <x v="5"/>
    <x v="1"/>
    <n v="54"/>
  </r>
  <r>
    <x v="0"/>
    <x v="1"/>
    <n v="185"/>
  </r>
  <r>
    <x v="8"/>
    <x v="0"/>
    <n v="138"/>
  </r>
  <r>
    <x v="7"/>
    <x v="1"/>
    <n v="40"/>
  </r>
  <r>
    <x v="9"/>
    <x v="0"/>
    <n v="4"/>
  </r>
  <r>
    <x v="10"/>
    <x v="1"/>
    <n v="54"/>
  </r>
  <r>
    <x v="11"/>
    <x v="1"/>
    <n v="194"/>
  </r>
  <r>
    <x v="9"/>
    <x v="1"/>
    <n v="53"/>
  </r>
  <r>
    <x v="8"/>
    <x v="1"/>
    <n v="68"/>
  </r>
  <r>
    <x v="6"/>
    <x v="0"/>
    <n v="2"/>
  </r>
  <r>
    <x v="10"/>
    <x v="0"/>
    <n v="17"/>
  </r>
  <r>
    <x v="11"/>
    <x v="0"/>
    <n v="13"/>
  </r>
  <r>
    <x v="4"/>
    <x v="1"/>
    <n v="111"/>
  </r>
  <r>
    <x v="3"/>
    <x v="0"/>
    <n v="25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AAAC1BD-110E-6545-AD39-308DC33E32EE}" name="PivotTable2" cacheId="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R123:S136" firstHeaderRow="1" firstDataRow="1" firstDataCol="1" rowPageCount="1" colPageCount="1"/>
  <pivotFields count="3">
    <pivotField axis="axisRow" numFmtId="17" showAll="0">
      <items count="13">
        <item x="4"/>
        <item x="5"/>
        <item x="9"/>
        <item x="11"/>
        <item x="0"/>
        <item x="1"/>
        <item x="8"/>
        <item x="6"/>
        <item x="2"/>
        <item x="10"/>
        <item x="7"/>
        <item x="3"/>
        <item t="default"/>
      </items>
    </pivotField>
    <pivotField axis="axisPage" showAll="0">
      <items count="3">
        <item x="1"/>
        <item x="0"/>
        <item t="default"/>
      </items>
    </pivotField>
    <pivotField dataField="1" showAll="0"/>
  </pivotFields>
  <rowFields count="1">
    <field x="0"/>
  </rowFields>
  <rowItems count="13">
    <i>
      <x/>
    </i>
    <i>
      <x v="1"/>
    </i>
    <i>
      <x v="2"/>
    </i>
    <i>
      <x v="3"/>
    </i>
    <i>
      <x v="4"/>
    </i>
    <i>
      <x v="5"/>
    </i>
    <i>
      <x v="6"/>
    </i>
    <i>
      <x v="7"/>
    </i>
    <i>
      <x v="8"/>
    </i>
    <i>
      <x v="9"/>
    </i>
    <i>
      <x v="10"/>
    </i>
    <i>
      <x v="11"/>
    </i>
    <i t="grand">
      <x/>
    </i>
  </rowItems>
  <colItems count="1">
    <i/>
  </colItems>
  <pageFields count="1">
    <pageField fld="1" hier="-1"/>
  </pageFields>
  <dataFields count="1">
    <dataField name="Sum of COUNT(DOI_NAME)" fld="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ivotTable" Target="../pivotTables/pivotTable1.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528AE-45F8-0B48-89BC-AEC516E36F5D}">
  <sheetPr>
    <tabColor theme="0"/>
  </sheetPr>
  <dimension ref="A1:C7"/>
  <sheetViews>
    <sheetView tabSelected="1" zoomScaleNormal="100" workbookViewId="0"/>
  </sheetViews>
  <sheetFormatPr baseColWidth="10" defaultColWidth="11.5" defaultRowHeight="13" x14ac:dyDescent="0.15"/>
  <cols>
    <col min="1" max="1" width="122.6640625" style="2" customWidth="1"/>
    <col min="2" max="2" width="8.1640625" style="2" customWidth="1"/>
    <col min="3" max="3" width="0.1640625" style="2" hidden="1" customWidth="1"/>
    <col min="4" max="16384" width="11.5" style="2"/>
  </cols>
  <sheetData>
    <row r="1" spans="1:1" ht="259" customHeight="1" x14ac:dyDescent="0.15">
      <c r="A1" s="956" t="s">
        <v>1169</v>
      </c>
    </row>
    <row r="2" spans="1:1" ht="34" customHeight="1" x14ac:dyDescent="0.15">
      <c r="A2" s="4"/>
    </row>
    <row r="3" spans="1:1" ht="159" customHeight="1" x14ac:dyDescent="0.15">
      <c r="A3" s="5" t="s">
        <v>5</v>
      </c>
    </row>
    <row r="7" spans="1:1" x14ac:dyDescent="0.15">
      <c r="A7" s="6"/>
    </row>
  </sheetData>
  <printOptions horizontalCentered="1"/>
  <pageMargins left="0.75" right="0.75" top="1" bottom="1" header="0.5" footer="0.5"/>
  <pageSetup scale="75" orientation="landscape" horizontalDpi="4294967292" vertic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DC00F-45BB-7E4A-8CED-CFFF51153EBA}">
  <sheetPr>
    <tabColor theme="0"/>
  </sheetPr>
  <dimension ref="A1:A12"/>
  <sheetViews>
    <sheetView topLeftCell="A2" zoomScale="173" zoomScaleNormal="173" workbookViewId="0">
      <selection activeCell="A9" sqref="A9"/>
    </sheetView>
  </sheetViews>
  <sheetFormatPr baseColWidth="10" defaultColWidth="11.5" defaultRowHeight="13" x14ac:dyDescent="0.15"/>
  <cols>
    <col min="1" max="1" width="135.5" style="7" customWidth="1"/>
    <col min="2" max="16384" width="11.5" style="2"/>
  </cols>
  <sheetData>
    <row r="1" spans="1:1" ht="26" customHeight="1" x14ac:dyDescent="0.3">
      <c r="A1" s="957" t="s">
        <v>1162</v>
      </c>
    </row>
    <row r="2" spans="1:1" ht="37" customHeight="1" x14ac:dyDescent="0.15"/>
    <row r="3" spans="1:1" ht="207.75" customHeight="1" x14ac:dyDescent="0.15">
      <c r="A3" s="8" t="s">
        <v>1172</v>
      </c>
    </row>
    <row r="4" spans="1:1" x14ac:dyDescent="0.15">
      <c r="A4" s="9"/>
    </row>
    <row r="5" spans="1:1" x14ac:dyDescent="0.15">
      <c r="A5" s="10"/>
    </row>
    <row r="6" spans="1:1" x14ac:dyDescent="0.15">
      <c r="A6" s="9"/>
    </row>
    <row r="7" spans="1:1" x14ac:dyDescent="0.15">
      <c r="A7" s="11"/>
    </row>
    <row r="8" spans="1:1" x14ac:dyDescent="0.15">
      <c r="A8" s="10"/>
    </row>
    <row r="9" spans="1:1" x14ac:dyDescent="0.15">
      <c r="A9" s="9"/>
    </row>
    <row r="10" spans="1:1" x14ac:dyDescent="0.15">
      <c r="A10" s="10"/>
    </row>
    <row r="11" spans="1:1" ht="12" customHeight="1" x14ac:dyDescent="0.15"/>
    <row r="12" spans="1:1" x14ac:dyDescent="0.15">
      <c r="A12" s="10"/>
    </row>
  </sheetData>
  <printOptions horizontalCentered="1"/>
  <pageMargins left="0.75" right="0.75" top="1" bottom="1" header="0.5" footer="0.5"/>
  <pageSetup scale="75" orientation="landscape" horizontalDpi="4294967292" verticalDpi="429496729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D60D1-2AD4-5640-8AD2-EA791895E4FB}">
  <sheetPr>
    <tabColor theme="0"/>
  </sheetPr>
  <dimension ref="A1:K14"/>
  <sheetViews>
    <sheetView showGridLines="0" topLeftCell="A4" zoomScale="149" zoomScaleNormal="149" workbookViewId="0">
      <selection activeCell="A4" sqref="A4:B4"/>
    </sheetView>
  </sheetViews>
  <sheetFormatPr baseColWidth="10" defaultColWidth="8.83203125" defaultRowHeight="13" x14ac:dyDescent="0.2"/>
  <cols>
    <col min="1" max="1" width="53.5" style="12" customWidth="1"/>
    <col min="2" max="2" width="60.6640625" style="12" customWidth="1"/>
    <col min="3" max="7" width="8.83203125" style="12"/>
    <col min="8" max="8" width="10.6640625" style="12" customWidth="1"/>
    <col min="9" max="16384" width="8.83203125" style="12"/>
  </cols>
  <sheetData>
    <row r="1" spans="1:11" ht="26" customHeight="1" x14ac:dyDescent="0.2">
      <c r="A1" s="959" t="s">
        <v>1163</v>
      </c>
      <c r="B1" s="960"/>
    </row>
    <row r="2" spans="1:11" ht="51" customHeight="1" x14ac:dyDescent="0.2">
      <c r="A2" s="958" t="s">
        <v>6</v>
      </c>
      <c r="B2" s="961"/>
    </row>
    <row r="3" spans="1:11" ht="16" customHeight="1" x14ac:dyDescent="0.2">
      <c r="A3" s="962"/>
      <c r="B3" s="962"/>
    </row>
    <row r="4" spans="1:11" ht="64" customHeight="1" x14ac:dyDescent="0.2">
      <c r="A4" s="958" t="s">
        <v>1170</v>
      </c>
      <c r="B4" s="958"/>
    </row>
    <row r="5" spans="1:11" ht="15" customHeight="1" x14ac:dyDescent="0.2">
      <c r="A5" s="962"/>
      <c r="B5" s="962"/>
    </row>
    <row r="6" spans="1:11" ht="67.5" customHeight="1" x14ac:dyDescent="0.2">
      <c r="A6" s="958" t="s">
        <v>7</v>
      </c>
      <c r="B6" s="958"/>
    </row>
    <row r="7" spans="1:11" ht="65" customHeight="1" x14ac:dyDescent="0.2">
      <c r="A7" s="963" t="s">
        <v>8</v>
      </c>
      <c r="B7" s="963"/>
    </row>
    <row r="8" spans="1:11" ht="22" customHeight="1" x14ac:dyDescent="0.2">
      <c r="A8" s="14"/>
      <c r="B8" s="14"/>
    </row>
    <row r="9" spans="1:11" ht="343" customHeight="1" x14ac:dyDescent="0.2">
      <c r="A9" s="963" t="s">
        <v>9</v>
      </c>
      <c r="B9" s="963"/>
    </row>
    <row r="10" spans="1:11" ht="2" customHeight="1" x14ac:dyDescent="0.15">
      <c r="A10" s="2"/>
      <c r="B10" s="2"/>
    </row>
    <row r="11" spans="1:11" ht="33" customHeight="1" x14ac:dyDescent="0.2">
      <c r="A11" s="964" t="s">
        <v>10</v>
      </c>
      <c r="B11" s="964"/>
      <c r="C11" s="8"/>
      <c r="D11" s="8"/>
      <c r="E11" s="8"/>
      <c r="F11" s="8"/>
      <c r="G11" s="8"/>
      <c r="H11" s="8"/>
      <c r="I11" s="8"/>
      <c r="J11" s="8"/>
      <c r="K11" s="8"/>
    </row>
    <row r="12" spans="1:11" ht="10.5" customHeight="1" x14ac:dyDescent="0.2">
      <c r="A12" s="14"/>
      <c r="B12" s="14"/>
      <c r="C12" s="8"/>
      <c r="D12" s="8"/>
      <c r="E12" s="8"/>
      <c r="F12" s="8"/>
      <c r="G12" s="8"/>
      <c r="H12" s="8"/>
      <c r="I12" s="8"/>
      <c r="J12" s="8"/>
      <c r="K12" s="8"/>
    </row>
    <row r="13" spans="1:11" ht="16" x14ac:dyDescent="0.2">
      <c r="A13" s="958" t="s">
        <v>11</v>
      </c>
      <c r="B13" s="958"/>
    </row>
    <row r="14" spans="1:11" x14ac:dyDescent="0.2">
      <c r="A14" s="965"/>
      <c r="B14" s="965"/>
    </row>
  </sheetData>
  <mergeCells count="11">
    <mergeCell ref="A7:B7"/>
    <mergeCell ref="A9:B9"/>
    <mergeCell ref="A11:B11"/>
    <mergeCell ref="A13:B13"/>
    <mergeCell ref="A14:B14"/>
    <mergeCell ref="A6:B6"/>
    <mergeCell ref="A1:B1"/>
    <mergeCell ref="A2:B2"/>
    <mergeCell ref="A3:B3"/>
    <mergeCell ref="A4:B4"/>
    <mergeCell ref="A5:B5"/>
  </mergeCells>
  <printOptions horizontalCentered="1"/>
  <pageMargins left="0.75" right="0.75" top="1" bottom="1" header="0.5" footer="0.5"/>
  <pageSetup scale="75" orientation="landscape"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BE8FA-56D1-C44F-93B8-0F8BCFB7B490}">
  <sheetPr>
    <tabColor theme="0"/>
  </sheetPr>
  <dimension ref="A1:O49"/>
  <sheetViews>
    <sheetView zoomScaleNormal="100" workbookViewId="0">
      <selection sqref="A1:L1"/>
    </sheetView>
  </sheetViews>
  <sheetFormatPr baseColWidth="10" defaultColWidth="8.83203125" defaultRowHeight="13" x14ac:dyDescent="0.2"/>
  <cols>
    <col min="1" max="1" width="23.5" style="15" customWidth="1"/>
    <col min="2" max="3" width="11.5" style="15" customWidth="1"/>
    <col min="4" max="4" width="11.83203125" style="15" customWidth="1"/>
    <col min="5" max="6" width="11.5" style="15" customWidth="1"/>
    <col min="7" max="7" width="38.1640625" style="15" customWidth="1"/>
    <col min="8" max="8" width="10.1640625" style="15" customWidth="1"/>
    <col min="9" max="11" width="8.83203125" style="15"/>
    <col min="12" max="12" width="9.6640625" style="15" customWidth="1"/>
    <col min="13" max="13" width="8.83203125" style="15"/>
    <col min="14" max="14" width="7.5" style="15" customWidth="1"/>
    <col min="15" max="15" width="8.5" style="15" customWidth="1"/>
    <col min="16" max="16384" width="8.83203125" style="15"/>
  </cols>
  <sheetData>
    <row r="1" spans="1:15" ht="26" customHeight="1" x14ac:dyDescent="0.2">
      <c r="A1" s="969" t="s">
        <v>1164</v>
      </c>
      <c r="B1" s="970"/>
      <c r="C1" s="970"/>
      <c r="D1" s="970"/>
      <c r="E1" s="970"/>
      <c r="F1" s="970"/>
      <c r="G1" s="970"/>
      <c r="H1" s="970"/>
      <c r="I1" s="970"/>
      <c r="J1" s="970"/>
      <c r="K1" s="970"/>
      <c r="L1" s="971"/>
    </row>
    <row r="2" spans="1:15" x14ac:dyDescent="0.2">
      <c r="A2" s="972"/>
      <c r="B2" s="973"/>
      <c r="C2" s="973"/>
      <c r="D2" s="973"/>
      <c r="E2" s="973"/>
      <c r="F2" s="973"/>
      <c r="G2" s="973"/>
      <c r="H2" s="973"/>
      <c r="I2" s="973"/>
      <c r="J2" s="973"/>
      <c r="K2" s="973"/>
      <c r="L2" s="974"/>
    </row>
    <row r="3" spans="1:15" ht="26.25" customHeight="1" x14ac:dyDescent="0.2">
      <c r="A3" s="16" t="s">
        <v>12</v>
      </c>
      <c r="B3" s="975" t="s">
        <v>13</v>
      </c>
      <c r="C3" s="976"/>
      <c r="D3" s="976"/>
      <c r="E3" s="976"/>
      <c r="F3" s="976"/>
      <c r="G3" s="976"/>
      <c r="H3" s="976"/>
      <c r="I3" s="976"/>
      <c r="J3" s="976"/>
      <c r="K3" s="976"/>
      <c r="L3" s="977"/>
    </row>
    <row r="4" spans="1:15" ht="93" customHeight="1" x14ac:dyDescent="0.2">
      <c r="A4" s="17" t="s">
        <v>14</v>
      </c>
      <c r="B4" s="966" t="s">
        <v>15</v>
      </c>
      <c r="C4" s="967"/>
      <c r="D4" s="967"/>
      <c r="E4" s="967"/>
      <c r="F4" s="967"/>
      <c r="G4" s="967"/>
      <c r="H4" s="967"/>
      <c r="I4" s="967"/>
      <c r="J4" s="967"/>
      <c r="K4" s="967"/>
      <c r="L4" s="968"/>
    </row>
    <row r="5" spans="1:15" ht="107.25" customHeight="1" x14ac:dyDescent="0.2">
      <c r="A5" s="17" t="s">
        <v>16</v>
      </c>
      <c r="B5" s="966" t="s">
        <v>17</v>
      </c>
      <c r="C5" s="967"/>
      <c r="D5" s="967"/>
      <c r="E5" s="967"/>
      <c r="F5" s="967"/>
      <c r="G5" s="967"/>
      <c r="H5" s="967"/>
      <c r="I5" s="967"/>
      <c r="J5" s="967"/>
      <c r="K5" s="967"/>
      <c r="L5" s="968"/>
    </row>
    <row r="6" spans="1:15" ht="96" customHeight="1" x14ac:dyDescent="0.2">
      <c r="A6" s="16" t="s">
        <v>18</v>
      </c>
      <c r="B6" s="966" t="s">
        <v>19</v>
      </c>
      <c r="C6" s="967"/>
      <c r="D6" s="967"/>
      <c r="E6" s="967"/>
      <c r="F6" s="967"/>
      <c r="G6" s="967"/>
      <c r="H6" s="967"/>
      <c r="I6" s="967"/>
      <c r="J6" s="967"/>
      <c r="K6" s="967"/>
      <c r="L6" s="968"/>
    </row>
    <row r="7" spans="1:15" ht="237" customHeight="1" x14ac:dyDescent="0.2">
      <c r="A7" s="16" t="s">
        <v>20</v>
      </c>
      <c r="B7" s="966" t="s">
        <v>21</v>
      </c>
      <c r="C7" s="967"/>
      <c r="D7" s="967"/>
      <c r="E7" s="967"/>
      <c r="F7" s="967"/>
      <c r="G7" s="967"/>
      <c r="H7" s="967"/>
      <c r="I7" s="967"/>
      <c r="J7" s="967"/>
      <c r="K7" s="967"/>
      <c r="L7" s="968"/>
    </row>
    <row r="8" spans="1:15" ht="27.75" customHeight="1" x14ac:dyDescent="0.2">
      <c r="A8" s="16" t="s">
        <v>22</v>
      </c>
      <c r="B8" s="966" t="s">
        <v>23</v>
      </c>
      <c r="C8" s="967"/>
      <c r="D8" s="967"/>
      <c r="E8" s="967"/>
      <c r="F8" s="967"/>
      <c r="G8" s="967"/>
      <c r="H8" s="967"/>
      <c r="I8" s="967"/>
      <c r="J8" s="967"/>
      <c r="K8" s="967"/>
      <c r="L8" s="968"/>
    </row>
    <row r="9" spans="1:15" ht="36" customHeight="1" x14ac:dyDescent="0.2">
      <c r="A9" s="16" t="s">
        <v>24</v>
      </c>
      <c r="B9" s="966" t="s">
        <v>25</v>
      </c>
      <c r="C9" s="967"/>
      <c r="D9" s="967"/>
      <c r="E9" s="967"/>
      <c r="F9" s="967"/>
      <c r="G9" s="967"/>
      <c r="H9" s="967"/>
      <c r="I9" s="967"/>
      <c r="J9" s="967"/>
      <c r="K9" s="967"/>
      <c r="L9" s="968"/>
    </row>
    <row r="10" spans="1:15" ht="43" customHeight="1" x14ac:dyDescent="0.2">
      <c r="A10" s="16" t="s">
        <v>26</v>
      </c>
      <c r="B10" s="966" t="s">
        <v>27</v>
      </c>
      <c r="C10" s="967"/>
      <c r="D10" s="967"/>
      <c r="E10" s="967"/>
      <c r="F10" s="967"/>
      <c r="G10" s="967"/>
      <c r="H10" s="967"/>
      <c r="I10" s="967"/>
      <c r="J10" s="967"/>
      <c r="K10" s="967"/>
      <c r="L10" s="968"/>
    </row>
    <row r="11" spans="1:15" ht="154.5" customHeight="1" x14ac:dyDescent="0.2">
      <c r="A11" s="16" t="s">
        <v>28</v>
      </c>
      <c r="B11" s="966" t="s">
        <v>29</v>
      </c>
      <c r="C11" s="967"/>
      <c r="D11" s="967"/>
      <c r="E11" s="967"/>
      <c r="F11" s="967"/>
      <c r="G11" s="967"/>
      <c r="H11" s="967"/>
      <c r="I11" s="967"/>
      <c r="J11" s="967"/>
      <c r="K11" s="967"/>
      <c r="L11" s="968"/>
    </row>
    <row r="12" spans="1:15" ht="147.75" customHeight="1" x14ac:dyDescent="0.2">
      <c r="A12" s="16" t="s">
        <v>30</v>
      </c>
      <c r="B12" s="966" t="s">
        <v>31</v>
      </c>
      <c r="C12" s="967"/>
      <c r="D12" s="967"/>
      <c r="E12" s="967"/>
      <c r="F12" s="967"/>
      <c r="G12" s="967"/>
      <c r="H12" s="967"/>
      <c r="I12" s="967"/>
      <c r="J12" s="967"/>
      <c r="K12" s="967"/>
      <c r="L12" s="968"/>
      <c r="M12" s="19"/>
      <c r="N12" s="19"/>
      <c r="O12" s="19"/>
    </row>
    <row r="13" spans="1:15" ht="141.75" customHeight="1" x14ac:dyDescent="0.2">
      <c r="A13" s="17" t="s">
        <v>32</v>
      </c>
      <c r="B13" s="966" t="s">
        <v>33</v>
      </c>
      <c r="C13" s="967"/>
      <c r="D13" s="967"/>
      <c r="E13" s="967"/>
      <c r="F13" s="967"/>
      <c r="G13" s="967"/>
      <c r="H13" s="967"/>
      <c r="I13" s="967"/>
      <c r="J13" s="967"/>
      <c r="K13" s="967"/>
      <c r="L13" s="968"/>
      <c r="M13" s="19"/>
      <c r="N13" s="19"/>
      <c r="O13" s="19"/>
    </row>
    <row r="14" spans="1:15" x14ac:dyDescent="0.2">
      <c r="A14" s="972"/>
      <c r="B14" s="973"/>
      <c r="C14" s="973"/>
      <c r="D14" s="973"/>
      <c r="E14" s="973"/>
      <c r="F14" s="973"/>
      <c r="G14" s="973"/>
      <c r="H14" s="973"/>
      <c r="I14" s="973"/>
      <c r="J14" s="973"/>
      <c r="K14" s="973"/>
      <c r="L14" s="974"/>
    </row>
    <row r="15" spans="1:15" ht="27" customHeight="1" x14ac:dyDescent="0.2">
      <c r="A15" s="16" t="s">
        <v>34</v>
      </c>
      <c r="B15" s="966" t="s">
        <v>35</v>
      </c>
      <c r="C15" s="967"/>
      <c r="D15" s="967"/>
      <c r="E15" s="967"/>
      <c r="F15" s="967"/>
      <c r="G15" s="967"/>
      <c r="H15" s="967"/>
      <c r="I15" s="967"/>
      <c r="J15" s="967"/>
      <c r="K15" s="967"/>
      <c r="L15" s="968"/>
    </row>
    <row r="16" spans="1:15" ht="26.25" customHeight="1" x14ac:dyDescent="0.2">
      <c r="A16" s="17" t="s">
        <v>36</v>
      </c>
      <c r="B16" s="966" t="s">
        <v>37</v>
      </c>
      <c r="C16" s="967"/>
      <c r="D16" s="967"/>
      <c r="E16" s="967"/>
      <c r="F16" s="967"/>
      <c r="G16" s="967"/>
      <c r="H16" s="967"/>
      <c r="I16" s="967"/>
      <c r="J16" s="967"/>
      <c r="K16" s="967"/>
      <c r="L16" s="968"/>
    </row>
    <row r="17" spans="1:12" ht="25" customHeight="1" x14ac:dyDescent="0.2">
      <c r="A17" s="16" t="s">
        <v>38</v>
      </c>
      <c r="B17" s="966" t="s">
        <v>39</v>
      </c>
      <c r="C17" s="967"/>
      <c r="D17" s="967"/>
      <c r="E17" s="967"/>
      <c r="F17" s="967"/>
      <c r="G17" s="967"/>
      <c r="H17" s="967"/>
      <c r="I17" s="967"/>
      <c r="J17" s="967"/>
      <c r="K17" s="967"/>
      <c r="L17" s="968"/>
    </row>
    <row r="18" spans="1:12" ht="37" customHeight="1" x14ac:dyDescent="0.2">
      <c r="A18" s="16" t="s">
        <v>40</v>
      </c>
      <c r="B18" s="966" t="s">
        <v>41</v>
      </c>
      <c r="C18" s="967"/>
      <c r="D18" s="967"/>
      <c r="E18" s="967"/>
      <c r="F18" s="967"/>
      <c r="G18" s="967"/>
      <c r="H18" s="967"/>
      <c r="I18" s="967"/>
      <c r="J18" s="967"/>
      <c r="K18" s="967"/>
      <c r="L18" s="968"/>
    </row>
    <row r="19" spans="1:12" ht="26" customHeight="1" x14ac:dyDescent="0.2">
      <c r="A19" s="16" t="s">
        <v>42</v>
      </c>
      <c r="B19" s="966" t="s">
        <v>43</v>
      </c>
      <c r="C19" s="967"/>
      <c r="D19" s="967"/>
      <c r="E19" s="967"/>
      <c r="F19" s="967"/>
      <c r="G19" s="967"/>
      <c r="H19" s="967"/>
      <c r="I19" s="967"/>
      <c r="J19" s="967"/>
      <c r="K19" s="967"/>
      <c r="L19" s="968"/>
    </row>
    <row r="20" spans="1:12" ht="41.25" customHeight="1" x14ac:dyDescent="0.2">
      <c r="A20" s="16" t="s">
        <v>44</v>
      </c>
      <c r="B20" s="966" t="s">
        <v>45</v>
      </c>
      <c r="C20" s="967"/>
      <c r="D20" s="967"/>
      <c r="E20" s="967"/>
      <c r="F20" s="967"/>
      <c r="G20" s="967"/>
      <c r="H20" s="967"/>
      <c r="I20" s="967"/>
      <c r="J20" s="967"/>
      <c r="K20" s="967"/>
      <c r="L20" s="968"/>
    </row>
    <row r="21" spans="1:12" ht="141" customHeight="1" x14ac:dyDescent="0.2">
      <c r="A21" s="16" t="s">
        <v>46</v>
      </c>
      <c r="B21" s="966" t="s">
        <v>47</v>
      </c>
      <c r="C21" s="967"/>
      <c r="D21" s="967"/>
      <c r="E21" s="967"/>
      <c r="F21" s="967"/>
      <c r="G21" s="967"/>
      <c r="H21" s="967"/>
      <c r="I21" s="967"/>
      <c r="J21" s="967"/>
      <c r="K21" s="967"/>
      <c r="L21" s="968"/>
    </row>
    <row r="22" spans="1:12" x14ac:dyDescent="0.2">
      <c r="A22" s="978"/>
      <c r="B22" s="979"/>
      <c r="C22" s="979"/>
      <c r="D22" s="979"/>
      <c r="E22" s="979"/>
      <c r="F22" s="979"/>
      <c r="G22" s="979"/>
      <c r="H22" s="979"/>
      <c r="I22" s="979"/>
      <c r="J22" s="979"/>
      <c r="K22" s="979"/>
      <c r="L22" s="980"/>
    </row>
    <row r="23" spans="1:12" ht="26.25" customHeight="1" x14ac:dyDescent="0.2">
      <c r="A23" s="18" t="s">
        <v>48</v>
      </c>
      <c r="B23" s="981"/>
      <c r="C23" s="981"/>
      <c r="D23" s="981"/>
      <c r="E23" s="981"/>
      <c r="F23" s="981"/>
      <c r="G23" s="981"/>
      <c r="H23" s="981"/>
      <c r="I23" s="981"/>
      <c r="J23" s="981"/>
      <c r="K23" s="981"/>
      <c r="L23" s="982"/>
    </row>
    <row r="24" spans="1:12" ht="51" customHeight="1" x14ac:dyDescent="0.2">
      <c r="A24" s="20" t="s">
        <v>49</v>
      </c>
      <c r="B24" s="966" t="s">
        <v>50</v>
      </c>
      <c r="C24" s="967"/>
      <c r="D24" s="967"/>
      <c r="E24" s="967"/>
      <c r="F24" s="967"/>
      <c r="G24" s="967"/>
      <c r="H24" s="967"/>
      <c r="I24" s="967"/>
      <c r="J24" s="967"/>
      <c r="K24" s="967"/>
      <c r="L24" s="968"/>
    </row>
    <row r="25" spans="1:12" ht="51" customHeight="1" x14ac:dyDescent="0.2">
      <c r="A25" s="18" t="s">
        <v>51</v>
      </c>
      <c r="B25" s="966" t="s">
        <v>52</v>
      </c>
      <c r="C25" s="967"/>
      <c r="D25" s="967"/>
      <c r="E25" s="967"/>
      <c r="F25" s="967"/>
      <c r="G25" s="967"/>
      <c r="H25" s="967"/>
      <c r="I25" s="967"/>
      <c r="J25" s="967"/>
      <c r="K25" s="967"/>
      <c r="L25" s="968"/>
    </row>
    <row r="26" spans="1:12" ht="25.5" customHeight="1" x14ac:dyDescent="0.2">
      <c r="A26" s="18" t="s">
        <v>53</v>
      </c>
      <c r="B26" s="966" t="s">
        <v>54</v>
      </c>
      <c r="C26" s="967"/>
      <c r="D26" s="967"/>
      <c r="E26" s="967"/>
      <c r="F26" s="967"/>
      <c r="G26" s="967"/>
      <c r="H26" s="967"/>
      <c r="I26" s="967"/>
      <c r="J26" s="967"/>
      <c r="K26" s="967"/>
      <c r="L26" s="968"/>
    </row>
    <row r="27" spans="1:12" ht="25.5" customHeight="1" x14ac:dyDescent="0.2">
      <c r="A27" s="18" t="s">
        <v>55</v>
      </c>
      <c r="B27" s="966" t="s">
        <v>56</v>
      </c>
      <c r="C27" s="967"/>
      <c r="D27" s="967"/>
      <c r="E27" s="967"/>
      <c r="F27" s="967"/>
      <c r="G27" s="967"/>
      <c r="H27" s="967"/>
      <c r="I27" s="967"/>
      <c r="J27" s="967"/>
      <c r="K27" s="967"/>
      <c r="L27" s="968"/>
    </row>
    <row r="28" spans="1:12" ht="38.25" customHeight="1" x14ac:dyDescent="0.2">
      <c r="A28" s="21" t="s">
        <v>57</v>
      </c>
      <c r="B28" s="966" t="s">
        <v>58</v>
      </c>
      <c r="C28" s="967"/>
      <c r="D28" s="967"/>
      <c r="E28" s="967"/>
      <c r="F28" s="967"/>
      <c r="G28" s="967"/>
      <c r="H28" s="967"/>
      <c r="I28" s="967"/>
      <c r="J28" s="967"/>
      <c r="K28" s="967"/>
      <c r="L28" s="968"/>
    </row>
    <row r="29" spans="1:12" ht="27" customHeight="1" x14ac:dyDescent="0.2">
      <c r="A29" s="16" t="s">
        <v>59</v>
      </c>
      <c r="B29" s="966" t="s">
        <v>60</v>
      </c>
      <c r="C29" s="967"/>
      <c r="D29" s="967"/>
      <c r="E29" s="967"/>
      <c r="F29" s="967"/>
      <c r="G29" s="967"/>
      <c r="H29" s="967"/>
      <c r="I29" s="967"/>
      <c r="J29" s="967"/>
      <c r="K29" s="967"/>
      <c r="L29" s="968"/>
    </row>
    <row r="30" spans="1:12" ht="27" customHeight="1" x14ac:dyDescent="0.2">
      <c r="A30" s="16" t="s">
        <v>61</v>
      </c>
      <c r="B30" s="966" t="s">
        <v>62</v>
      </c>
      <c r="C30" s="967"/>
      <c r="D30" s="967"/>
      <c r="E30" s="967"/>
      <c r="F30" s="967"/>
      <c r="G30" s="967"/>
      <c r="H30" s="967"/>
      <c r="I30" s="967"/>
      <c r="J30" s="967"/>
      <c r="K30" s="967"/>
      <c r="L30" s="968"/>
    </row>
    <row r="31" spans="1:12" ht="12.75" customHeight="1" x14ac:dyDescent="0.2">
      <c r="A31" s="17" t="s">
        <v>63</v>
      </c>
      <c r="B31" s="966" t="s">
        <v>64</v>
      </c>
      <c r="C31" s="967"/>
      <c r="D31" s="967"/>
      <c r="E31" s="967"/>
      <c r="F31" s="967"/>
      <c r="G31" s="967"/>
      <c r="H31" s="967"/>
      <c r="I31" s="967"/>
      <c r="J31" s="967"/>
      <c r="K31" s="967"/>
      <c r="L31" s="968"/>
    </row>
    <row r="32" spans="1:12" ht="12.75" customHeight="1" x14ac:dyDescent="0.2">
      <c r="A32" s="22"/>
      <c r="B32" s="966" t="s">
        <v>65</v>
      </c>
      <c r="C32" s="967"/>
      <c r="D32" s="967"/>
      <c r="E32" s="967"/>
      <c r="F32" s="967"/>
      <c r="G32" s="967"/>
      <c r="H32" s="967"/>
      <c r="I32" s="967"/>
      <c r="J32" s="967"/>
      <c r="K32" s="967"/>
      <c r="L32" s="968"/>
    </row>
    <row r="33" spans="1:12" ht="12.75" customHeight="1" x14ac:dyDescent="0.2">
      <c r="A33" s="23"/>
      <c r="B33" s="966" t="s">
        <v>66</v>
      </c>
      <c r="C33" s="967"/>
      <c r="D33" s="967"/>
      <c r="E33" s="967"/>
      <c r="F33" s="967"/>
      <c r="G33" s="967"/>
      <c r="H33" s="967"/>
      <c r="I33" s="967"/>
      <c r="J33" s="967"/>
      <c r="K33" s="967"/>
      <c r="L33" s="968"/>
    </row>
    <row r="34" spans="1:12" ht="12.75" customHeight="1" x14ac:dyDescent="0.2">
      <c r="A34" s="23"/>
      <c r="B34" s="966" t="s">
        <v>67</v>
      </c>
      <c r="C34" s="967"/>
      <c r="D34" s="967"/>
      <c r="E34" s="967"/>
      <c r="F34" s="967"/>
      <c r="G34" s="967"/>
      <c r="H34" s="967"/>
      <c r="I34" s="967"/>
      <c r="J34" s="967"/>
      <c r="K34" s="967"/>
      <c r="L34" s="968"/>
    </row>
    <row r="35" spans="1:12" ht="12.75" customHeight="1" x14ac:dyDescent="0.2">
      <c r="A35" s="23"/>
      <c r="B35" s="966" t="s">
        <v>68</v>
      </c>
      <c r="C35" s="967"/>
      <c r="D35" s="967"/>
      <c r="E35" s="967"/>
      <c r="F35" s="967"/>
      <c r="G35" s="967"/>
      <c r="H35" s="967"/>
      <c r="I35" s="967"/>
      <c r="J35" s="967"/>
      <c r="K35" s="967"/>
      <c r="L35" s="968"/>
    </row>
    <row r="36" spans="1:12" ht="12.75" customHeight="1" x14ac:dyDescent="0.2">
      <c r="A36" s="23"/>
      <c r="B36" s="966" t="s">
        <v>69</v>
      </c>
      <c r="C36" s="967"/>
      <c r="D36" s="967"/>
      <c r="E36" s="967"/>
      <c r="F36" s="967"/>
      <c r="G36" s="967"/>
      <c r="H36" s="967"/>
      <c r="I36" s="967"/>
      <c r="J36" s="967"/>
      <c r="K36" s="967"/>
      <c r="L36" s="968"/>
    </row>
    <row r="37" spans="1:12" ht="12.75" customHeight="1" x14ac:dyDescent="0.2">
      <c r="A37" s="23"/>
      <c r="B37" s="966" t="s">
        <v>70</v>
      </c>
      <c r="C37" s="967"/>
      <c r="D37" s="967"/>
      <c r="E37" s="967"/>
      <c r="F37" s="967"/>
      <c r="G37" s="967"/>
      <c r="H37" s="967"/>
      <c r="I37" s="967"/>
      <c r="J37" s="967"/>
      <c r="K37" s="967"/>
      <c r="L37" s="968"/>
    </row>
    <row r="38" spans="1:12" ht="12.75" customHeight="1" x14ac:dyDescent="0.2">
      <c r="A38" s="23"/>
      <c r="B38" s="966" t="s">
        <v>71</v>
      </c>
      <c r="C38" s="967"/>
      <c r="D38" s="967"/>
      <c r="E38" s="967"/>
      <c r="F38" s="967"/>
      <c r="G38" s="967"/>
      <c r="H38" s="967"/>
      <c r="I38" s="967"/>
      <c r="J38" s="967"/>
      <c r="K38" s="967"/>
      <c r="L38" s="968"/>
    </row>
    <row r="39" spans="1:12" ht="12.75" customHeight="1" x14ac:dyDescent="0.2">
      <c r="A39" s="23"/>
      <c r="B39" s="966" t="s">
        <v>72</v>
      </c>
      <c r="C39" s="967"/>
      <c r="D39" s="967"/>
      <c r="E39" s="967"/>
      <c r="F39" s="967"/>
      <c r="G39" s="967"/>
      <c r="H39" s="967"/>
      <c r="I39" s="967"/>
      <c r="J39" s="967"/>
      <c r="K39" s="967"/>
      <c r="L39" s="968"/>
    </row>
    <row r="40" spans="1:12" ht="12.75" customHeight="1" x14ac:dyDescent="0.2">
      <c r="A40" s="23"/>
      <c r="B40" s="966" t="s">
        <v>73</v>
      </c>
      <c r="C40" s="967"/>
      <c r="D40" s="967"/>
      <c r="E40" s="967"/>
      <c r="F40" s="967"/>
      <c r="G40" s="967"/>
      <c r="H40" s="967"/>
      <c r="I40" s="967"/>
      <c r="J40" s="967"/>
      <c r="K40" s="967"/>
      <c r="L40" s="968"/>
    </row>
    <row r="41" spans="1:12" ht="12.75" customHeight="1" x14ac:dyDescent="0.2">
      <c r="A41" s="23"/>
      <c r="B41" s="966" t="s">
        <v>74</v>
      </c>
      <c r="C41" s="967"/>
      <c r="D41" s="967"/>
      <c r="E41" s="967"/>
      <c r="F41" s="967"/>
      <c r="G41" s="967"/>
      <c r="H41" s="967"/>
      <c r="I41" s="967"/>
      <c r="J41" s="967"/>
      <c r="K41" s="967"/>
      <c r="L41" s="968"/>
    </row>
    <row r="42" spans="1:12" ht="12.75" customHeight="1" x14ac:dyDescent="0.2">
      <c r="A42" s="23"/>
      <c r="B42" s="966" t="s">
        <v>75</v>
      </c>
      <c r="C42" s="967"/>
      <c r="D42" s="967"/>
      <c r="E42" s="967"/>
      <c r="F42" s="967"/>
      <c r="G42" s="967"/>
      <c r="H42" s="967"/>
      <c r="I42" s="967"/>
      <c r="J42" s="967"/>
      <c r="K42" s="967"/>
      <c r="L42" s="968"/>
    </row>
    <row r="43" spans="1:12" ht="12.75" customHeight="1" x14ac:dyDescent="0.2">
      <c r="A43" s="24"/>
      <c r="B43" s="966" t="s">
        <v>76</v>
      </c>
      <c r="C43" s="967"/>
      <c r="D43" s="967"/>
      <c r="E43" s="967"/>
      <c r="F43" s="967"/>
      <c r="G43" s="967"/>
      <c r="H43" s="967"/>
      <c r="I43" s="967"/>
      <c r="J43" s="967"/>
      <c r="K43" s="967"/>
      <c r="L43" s="968"/>
    </row>
    <row r="44" spans="1:12" ht="12.75" customHeight="1" x14ac:dyDescent="0.2">
      <c r="A44" s="17" t="s">
        <v>77</v>
      </c>
      <c r="B44" s="17"/>
      <c r="C44" s="17"/>
      <c r="D44" s="17"/>
      <c r="E44" s="17"/>
      <c r="F44" s="17"/>
      <c r="G44" s="17"/>
      <c r="H44" s="17"/>
      <c r="I44" s="17"/>
      <c r="J44" s="17"/>
      <c r="K44" s="17"/>
      <c r="L44" s="17"/>
    </row>
    <row r="45" spans="1:12" ht="56" customHeight="1" x14ac:dyDescent="0.2">
      <c r="A45" s="22"/>
      <c r="B45" s="984" t="s">
        <v>78</v>
      </c>
      <c r="C45" s="984"/>
      <c r="D45" s="984"/>
      <c r="E45" s="984"/>
      <c r="F45" s="984"/>
      <c r="G45" s="984"/>
      <c r="H45" s="984"/>
      <c r="I45" s="984"/>
      <c r="J45" s="984"/>
      <c r="K45" s="984"/>
      <c r="L45" s="984"/>
    </row>
    <row r="46" spans="1:12" ht="44" customHeight="1" x14ac:dyDescent="0.2">
      <c r="A46" s="23"/>
      <c r="B46" s="984"/>
      <c r="C46" s="984"/>
      <c r="D46" s="984"/>
      <c r="E46" s="984"/>
      <c r="F46" s="984"/>
      <c r="G46" s="984"/>
      <c r="H46" s="984"/>
      <c r="I46" s="984"/>
      <c r="J46" s="984"/>
      <c r="K46" s="984"/>
      <c r="L46" s="984"/>
    </row>
    <row r="47" spans="1:12" ht="43" customHeight="1" x14ac:dyDescent="0.2">
      <c r="A47" s="23"/>
      <c r="B47" s="985"/>
      <c r="C47" s="986"/>
      <c r="D47" s="986"/>
      <c r="E47" s="986"/>
      <c r="F47" s="986"/>
      <c r="G47" s="986"/>
      <c r="H47" s="986"/>
      <c r="I47" s="986"/>
      <c r="J47" s="986"/>
      <c r="K47" s="986"/>
      <c r="L47" s="986"/>
    </row>
    <row r="48" spans="1:12" s="2" customFormat="1" ht="47" customHeight="1" x14ac:dyDescent="0.15">
      <c r="A48" s="25"/>
      <c r="B48" s="984"/>
      <c r="C48" s="983"/>
      <c r="D48" s="983"/>
      <c r="E48" s="983"/>
      <c r="F48" s="983"/>
      <c r="G48" s="983"/>
      <c r="H48" s="983"/>
      <c r="I48" s="983"/>
      <c r="J48" s="983"/>
      <c r="K48" s="983"/>
      <c r="L48" s="983"/>
    </row>
    <row r="49" spans="1:12" s="2" customFormat="1" ht="25.5" customHeight="1" x14ac:dyDescent="0.15">
      <c r="A49" s="26"/>
      <c r="B49" s="983"/>
      <c r="C49" s="983"/>
      <c r="D49" s="983"/>
      <c r="E49" s="983"/>
      <c r="F49" s="983"/>
      <c r="G49" s="983"/>
      <c r="H49" s="983"/>
      <c r="I49" s="983"/>
      <c r="J49" s="983"/>
      <c r="K49" s="983"/>
      <c r="L49" s="983"/>
    </row>
  </sheetData>
  <mergeCells count="48">
    <mergeCell ref="B49:L49"/>
    <mergeCell ref="B37:L37"/>
    <mergeCell ref="B38:L38"/>
    <mergeCell ref="B39:L39"/>
    <mergeCell ref="B40:L40"/>
    <mergeCell ref="B41:L41"/>
    <mergeCell ref="B42:L42"/>
    <mergeCell ref="B43:L43"/>
    <mergeCell ref="B45:L45"/>
    <mergeCell ref="B46:L46"/>
    <mergeCell ref="B47:L47"/>
    <mergeCell ref="B48:L48"/>
    <mergeCell ref="B36:L36"/>
    <mergeCell ref="B25:L25"/>
    <mergeCell ref="B26:L26"/>
    <mergeCell ref="B27:L27"/>
    <mergeCell ref="B28:L28"/>
    <mergeCell ref="B29:L29"/>
    <mergeCell ref="B30:L30"/>
    <mergeCell ref="B31:L31"/>
    <mergeCell ref="B32:L32"/>
    <mergeCell ref="B33:L33"/>
    <mergeCell ref="B34:L34"/>
    <mergeCell ref="B35:L35"/>
    <mergeCell ref="B24:L24"/>
    <mergeCell ref="B13:L13"/>
    <mergeCell ref="A14:L14"/>
    <mergeCell ref="B15:L15"/>
    <mergeCell ref="B16:L16"/>
    <mergeCell ref="B17:L17"/>
    <mergeCell ref="B18:L18"/>
    <mergeCell ref="B19:L19"/>
    <mergeCell ref="B20:L20"/>
    <mergeCell ref="B21:L21"/>
    <mergeCell ref="A22:L22"/>
    <mergeCell ref="B23:L23"/>
    <mergeCell ref="B12:L12"/>
    <mergeCell ref="A1:L1"/>
    <mergeCell ref="A2:L2"/>
    <mergeCell ref="B3:L3"/>
    <mergeCell ref="B4:L4"/>
    <mergeCell ref="B5:L5"/>
    <mergeCell ref="B6:L6"/>
    <mergeCell ref="B7:L7"/>
    <mergeCell ref="B8:L8"/>
    <mergeCell ref="B9:L9"/>
    <mergeCell ref="B10:L10"/>
    <mergeCell ref="B11:L11"/>
  </mergeCells>
  <printOptions horizontalCentered="1"/>
  <pageMargins left="0.75" right="0.75" top="1" bottom="1" header="0.5" footer="0.5"/>
  <pageSetup scale="75" orientation="landscape" horizontalDpi="4294967292" verticalDpi="4294967292" r:id="rId1"/>
  <headerFooter alignWithMargins="0"/>
  <rowBreaks count="2" manualBreakCount="2">
    <brk id="13" max="16383" man="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1A991-84A0-D948-B575-11E91BF1A1CD}">
  <dimension ref="A1"/>
  <sheetViews>
    <sheetView workbookViewId="0">
      <selection activeCell="S35" sqref="S35"/>
    </sheetView>
  </sheetViews>
  <sheetFormatPr baseColWidth="10" defaultRowHeight="16" x14ac:dyDescent="0.2"/>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3D327-4212-6C42-8BA1-F7E8945C718C}">
  <sheetPr>
    <tabColor theme="0"/>
  </sheetPr>
  <dimension ref="B1:L26"/>
  <sheetViews>
    <sheetView topLeftCell="B1" zoomScale="84" zoomScaleNormal="84" workbookViewId="0">
      <selection activeCell="B2" sqref="B2:C2"/>
    </sheetView>
  </sheetViews>
  <sheetFormatPr baseColWidth="10" defaultColWidth="11.5" defaultRowHeight="13" x14ac:dyDescent="0.15"/>
  <cols>
    <col min="1" max="1" width="11.5" style="2"/>
    <col min="2" max="2" width="73.5" style="2" customWidth="1"/>
    <col min="3" max="3" width="32.33203125" style="2" customWidth="1"/>
    <col min="4" max="4" width="12.6640625" style="2" bestFit="1" customWidth="1"/>
    <col min="5" max="5" width="12.33203125" style="2" bestFit="1" customWidth="1"/>
    <col min="6" max="16384" width="11.5" style="2"/>
  </cols>
  <sheetData>
    <row r="1" spans="2:12" ht="52" customHeight="1" thickBot="1" x14ac:dyDescent="0.2">
      <c r="B1" s="989" t="s">
        <v>79</v>
      </c>
      <c r="C1" s="989"/>
      <c r="D1" s="27"/>
    </row>
    <row r="2" spans="2:12" ht="25" customHeight="1" thickBot="1" x14ac:dyDescent="0.2">
      <c r="B2" s="990" t="s">
        <v>1171</v>
      </c>
      <c r="C2" s="991"/>
      <c r="D2" s="27"/>
    </row>
    <row r="3" spans="2:12" ht="18" customHeight="1" thickBot="1" x14ac:dyDescent="0.2">
      <c r="B3" s="992" t="s">
        <v>80</v>
      </c>
      <c r="C3" s="993"/>
    </row>
    <row r="4" spans="2:12" ht="19" customHeight="1" thickBot="1" x14ac:dyDescent="0.2">
      <c r="B4" s="28" t="s">
        <v>81</v>
      </c>
      <c r="C4" s="29">
        <v>18839</v>
      </c>
    </row>
    <row r="5" spans="2:12" ht="25" customHeight="1" thickBot="1" x14ac:dyDescent="0.2">
      <c r="B5" s="30" t="s">
        <v>82</v>
      </c>
      <c r="C5" s="31" t="s">
        <v>83</v>
      </c>
    </row>
    <row r="6" spans="2:12" ht="20" thickBot="1" x14ac:dyDescent="0.2">
      <c r="B6" s="30" t="s">
        <v>84</v>
      </c>
      <c r="C6" s="32" t="s">
        <v>85</v>
      </c>
    </row>
    <row r="7" spans="2:12" ht="20" thickBot="1" x14ac:dyDescent="0.2">
      <c r="B7" s="30" t="s">
        <v>86</v>
      </c>
      <c r="C7" s="31" t="s">
        <v>87</v>
      </c>
    </row>
    <row r="8" spans="2:12" ht="20" thickBot="1" x14ac:dyDescent="0.2">
      <c r="B8" s="30" t="s">
        <v>88</v>
      </c>
      <c r="C8" s="33" t="s">
        <v>89</v>
      </c>
    </row>
    <row r="9" spans="2:12" ht="20" thickBot="1" x14ac:dyDescent="0.2">
      <c r="B9" s="30" t="s">
        <v>90</v>
      </c>
      <c r="C9" s="33" t="s">
        <v>91</v>
      </c>
    </row>
    <row r="10" spans="2:12" ht="20" thickBot="1" x14ac:dyDescent="0.2">
      <c r="B10" s="30" t="s">
        <v>92</v>
      </c>
      <c r="C10" s="33" t="s">
        <v>93</v>
      </c>
    </row>
    <row r="11" spans="2:12" ht="21" customHeight="1" thickBot="1" x14ac:dyDescent="0.2">
      <c r="B11" s="30" t="s">
        <v>94</v>
      </c>
      <c r="C11" s="34" t="s">
        <v>95</v>
      </c>
    </row>
    <row r="12" spans="2:12" ht="26" customHeight="1" thickBot="1" x14ac:dyDescent="0.2">
      <c r="B12" s="30" t="s">
        <v>96</v>
      </c>
      <c r="C12" s="34" t="s">
        <v>97</v>
      </c>
    </row>
    <row r="13" spans="2:12" ht="20" thickBot="1" x14ac:dyDescent="0.2">
      <c r="B13" s="30" t="s">
        <v>98</v>
      </c>
      <c r="C13" s="31" t="s">
        <v>99</v>
      </c>
    </row>
    <row r="14" spans="2:12" ht="19" thickBot="1" x14ac:dyDescent="0.2">
      <c r="B14" s="35"/>
      <c r="C14" s="36"/>
    </row>
    <row r="15" spans="2:12" ht="28" customHeight="1" thickBot="1" x14ac:dyDescent="0.2">
      <c r="B15" s="30" t="s">
        <v>100</v>
      </c>
      <c r="C15" s="33" t="s">
        <v>101</v>
      </c>
    </row>
    <row r="16" spans="2:12" s="12" customFormat="1" ht="76" customHeight="1" x14ac:dyDescent="0.15">
      <c r="B16" s="37"/>
      <c r="C16" s="38"/>
      <c r="E16" s="2"/>
      <c r="F16" s="2"/>
      <c r="G16" s="2"/>
      <c r="H16" s="2"/>
      <c r="I16" s="2"/>
      <c r="J16" s="2"/>
      <c r="K16" s="2"/>
      <c r="L16" s="2"/>
    </row>
    <row r="17" spans="2:3" ht="93" customHeight="1" x14ac:dyDescent="0.15">
      <c r="B17" s="987" t="s">
        <v>1166</v>
      </c>
      <c r="C17" s="988"/>
    </row>
    <row r="18" spans="2:3" ht="77" customHeight="1" x14ac:dyDescent="0.15">
      <c r="B18" s="987" t="s">
        <v>102</v>
      </c>
      <c r="C18" s="988"/>
    </row>
    <row r="19" spans="2:3" x14ac:dyDescent="0.15">
      <c r="B19" s="987" t="s">
        <v>103</v>
      </c>
      <c r="C19" s="988"/>
    </row>
    <row r="26" spans="2:3" x14ac:dyDescent="0.15">
      <c r="C26" s="40"/>
    </row>
  </sheetData>
  <dataConsolidate/>
  <mergeCells count="6">
    <mergeCell ref="B19:C19"/>
    <mergeCell ref="B1:C1"/>
    <mergeCell ref="B2:C2"/>
    <mergeCell ref="B3:C3"/>
    <mergeCell ref="B17:C17"/>
    <mergeCell ref="B18:C18"/>
  </mergeCells>
  <printOptions horizontalCentered="1"/>
  <pageMargins left="0.75" right="0.75" top="1" bottom="1" header="0.5" footer="0.5"/>
  <pageSetup scale="75"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60210-B7BD-5543-9302-45139216A871}">
  <sheetPr>
    <tabColor theme="0"/>
  </sheetPr>
  <dimension ref="A1:C13"/>
  <sheetViews>
    <sheetView zoomScaleNormal="100" workbookViewId="0">
      <selection activeCell="L8" sqref="L8"/>
    </sheetView>
  </sheetViews>
  <sheetFormatPr baseColWidth="10" defaultColWidth="8.83203125" defaultRowHeight="13" x14ac:dyDescent="0.15"/>
  <cols>
    <col min="1" max="1" width="8.83203125" style="2"/>
    <col min="2" max="2" width="50.6640625" style="2" customWidth="1"/>
    <col min="3" max="3" width="42" style="2" customWidth="1"/>
    <col min="4" max="16384" width="8.83203125" style="2"/>
  </cols>
  <sheetData>
    <row r="1" spans="1:3" ht="65" customHeight="1" thickBot="1" x14ac:dyDescent="0.2">
      <c r="A1" s="994" t="s">
        <v>1091</v>
      </c>
      <c r="B1" s="995"/>
      <c r="C1" s="995"/>
    </row>
    <row r="2" spans="1:3" ht="18" x14ac:dyDescent="0.2">
      <c r="B2" s="996" t="s">
        <v>104</v>
      </c>
      <c r="C2" s="997"/>
    </row>
    <row r="3" spans="1:3" ht="19" thickBot="1" x14ac:dyDescent="0.25">
      <c r="B3" s="998" t="s">
        <v>80</v>
      </c>
      <c r="C3" s="999"/>
    </row>
    <row r="4" spans="1:3" ht="20" thickBot="1" x14ac:dyDescent="0.25">
      <c r="B4" s="41" t="s">
        <v>105</v>
      </c>
      <c r="C4" s="42">
        <v>1631</v>
      </c>
    </row>
    <row r="5" spans="1:3" ht="20" thickBot="1" x14ac:dyDescent="0.25">
      <c r="B5" s="43" t="s">
        <v>106</v>
      </c>
      <c r="C5" s="44">
        <v>21114</v>
      </c>
    </row>
    <row r="6" spans="1:3" ht="20" thickBot="1" x14ac:dyDescent="0.25">
      <c r="B6" s="43" t="s">
        <v>107</v>
      </c>
      <c r="C6" s="44">
        <v>2160146</v>
      </c>
    </row>
    <row r="7" spans="1:3" ht="20" thickBot="1" x14ac:dyDescent="0.25">
      <c r="B7" s="43" t="s">
        <v>84</v>
      </c>
      <c r="C7" s="44" t="s">
        <v>108</v>
      </c>
    </row>
    <row r="8" spans="1:3" ht="20" thickBot="1" x14ac:dyDescent="0.25">
      <c r="B8" s="43" t="s">
        <v>109</v>
      </c>
      <c r="C8" s="45" t="s">
        <v>110</v>
      </c>
    </row>
    <row r="9" spans="1:3" ht="20" thickBot="1" x14ac:dyDescent="0.25">
      <c r="B9" s="43" t="s">
        <v>111</v>
      </c>
      <c r="C9" s="45" t="s">
        <v>112</v>
      </c>
    </row>
    <row r="10" spans="1:3" ht="20" thickBot="1" x14ac:dyDescent="0.25">
      <c r="B10" s="43" t="s">
        <v>113</v>
      </c>
      <c r="C10" s="46" t="s">
        <v>114</v>
      </c>
    </row>
    <row r="11" spans="1:3" ht="20" thickBot="1" x14ac:dyDescent="0.25">
      <c r="B11" s="43" t="s">
        <v>115</v>
      </c>
      <c r="C11" s="46" t="s">
        <v>116</v>
      </c>
    </row>
    <row r="13" spans="1:3" ht="318.75" customHeight="1" x14ac:dyDescent="0.15">
      <c r="A13" s="12"/>
      <c r="B13" s="1000" t="s">
        <v>117</v>
      </c>
      <c r="C13" s="1001"/>
    </row>
  </sheetData>
  <mergeCells count="4">
    <mergeCell ref="A1:C1"/>
    <mergeCell ref="B2:C2"/>
    <mergeCell ref="B3:C3"/>
    <mergeCell ref="B13:C13"/>
  </mergeCells>
  <printOptions horizontalCentered="1"/>
  <pageMargins left="0.75" right="0.75" top="1" bottom="1" header="0.5" footer="0.5"/>
  <pageSetup scale="7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E8230-0733-7645-A6A8-BE1BF7ABC1D9}">
  <sheetPr>
    <tabColor theme="0"/>
  </sheetPr>
  <dimension ref="A1:M63"/>
  <sheetViews>
    <sheetView topLeftCell="A27" zoomScale="135" zoomScaleNormal="135" workbookViewId="0">
      <selection sqref="A1:F1"/>
    </sheetView>
  </sheetViews>
  <sheetFormatPr baseColWidth="10" defaultColWidth="8.83203125" defaultRowHeight="13" x14ac:dyDescent="0.15"/>
  <cols>
    <col min="1" max="1" width="15.33203125" style="2" customWidth="1"/>
    <col min="2" max="2" width="21.6640625" style="2" customWidth="1"/>
    <col min="3" max="3" width="16.6640625" style="2" customWidth="1"/>
    <col min="4" max="5" width="15.6640625" style="2" customWidth="1"/>
    <col min="6" max="6" width="34.5" style="2" customWidth="1"/>
    <col min="7" max="7" width="25.5" style="2" customWidth="1"/>
    <col min="8" max="8" width="14.33203125" style="2" customWidth="1"/>
    <col min="9" max="9" width="12.6640625" style="2" customWidth="1"/>
    <col min="10" max="10" width="10.33203125" style="2" customWidth="1"/>
    <col min="11" max="11" width="12.33203125" style="2" customWidth="1"/>
    <col min="12" max="12" width="11.1640625" style="2" bestFit="1" customWidth="1"/>
    <col min="13" max="13" width="9.1640625" style="2" bestFit="1" customWidth="1"/>
    <col min="14" max="16384" width="8.83203125" style="2"/>
  </cols>
  <sheetData>
    <row r="1" spans="1:13" ht="48" customHeight="1" x14ac:dyDescent="0.15">
      <c r="A1" s="1002" t="s">
        <v>1093</v>
      </c>
      <c r="B1" s="1003"/>
      <c r="C1" s="1003"/>
      <c r="D1" s="1003"/>
      <c r="E1" s="1003"/>
      <c r="F1" s="1003"/>
    </row>
    <row r="2" spans="1:13" x14ac:dyDescent="0.15">
      <c r="A2" s="49"/>
      <c r="B2" s="49"/>
    </row>
    <row r="3" spans="1:13" x14ac:dyDescent="0.15">
      <c r="B3" s="49"/>
    </row>
    <row r="4" spans="1:13" x14ac:dyDescent="0.15">
      <c r="A4" s="2" t="s">
        <v>118</v>
      </c>
    </row>
    <row r="5" spans="1:13" x14ac:dyDescent="0.15">
      <c r="E5" s="49"/>
      <c r="F5" s="49"/>
    </row>
    <row r="6" spans="1:13" ht="19" customHeight="1" x14ac:dyDescent="0.15">
      <c r="A6" s="50" t="s">
        <v>119</v>
      </c>
      <c r="B6" s="50" t="s">
        <v>120</v>
      </c>
      <c r="C6" s="50" t="s">
        <v>121</v>
      </c>
      <c r="D6" s="51"/>
    </row>
    <row r="7" spans="1:13" ht="16" x14ac:dyDescent="0.2">
      <c r="A7" s="52" t="s">
        <v>122</v>
      </c>
      <c r="B7" s="53">
        <f t="shared" ref="B7:B18" si="0">C25/1024</f>
        <v>2023.34799609375</v>
      </c>
      <c r="C7" s="53">
        <f t="shared" ref="C7:C18" si="1">D25/1000000</f>
        <v>22.999776000000001</v>
      </c>
    </row>
    <row r="8" spans="1:13" ht="16" x14ac:dyDescent="0.2">
      <c r="A8" s="54" t="s">
        <v>123</v>
      </c>
      <c r="B8" s="53">
        <f t="shared" si="0"/>
        <v>17045.311087890623</v>
      </c>
      <c r="C8" s="53">
        <f t="shared" si="1"/>
        <v>20.175429999999999</v>
      </c>
    </row>
    <row r="9" spans="1:13" ht="16" x14ac:dyDescent="0.2">
      <c r="A9" s="52" t="s">
        <v>124</v>
      </c>
      <c r="B9" s="53">
        <f t="shared" si="0"/>
        <v>96.227280273437501</v>
      </c>
      <c r="C9" s="53">
        <f t="shared" si="1"/>
        <v>55.546365999999999</v>
      </c>
    </row>
    <row r="10" spans="1:13" ht="16" x14ac:dyDescent="0.2">
      <c r="A10" s="52" t="s">
        <v>125</v>
      </c>
      <c r="B10" s="53">
        <f t="shared" si="0"/>
        <v>2.1924921875000001</v>
      </c>
      <c r="C10" s="53">
        <f t="shared" si="1"/>
        <v>9.0500000000000008E-3</v>
      </c>
    </row>
    <row r="11" spans="1:13" ht="16" x14ac:dyDescent="0.2">
      <c r="A11" s="52" t="s">
        <v>126</v>
      </c>
      <c r="B11" s="53">
        <f t="shared" si="0"/>
        <v>6973.2630302734369</v>
      </c>
      <c r="C11" s="53">
        <f t="shared" si="1"/>
        <v>257.21802300000002</v>
      </c>
    </row>
    <row r="12" spans="1:13" ht="16" x14ac:dyDescent="0.2">
      <c r="A12" s="52" t="s">
        <v>127</v>
      </c>
      <c r="B12" s="53">
        <f t="shared" si="0"/>
        <v>25.982199218750001</v>
      </c>
      <c r="C12" s="53">
        <f t="shared" si="1"/>
        <v>6.0984550000000004</v>
      </c>
    </row>
    <row r="13" spans="1:13" ht="16" x14ac:dyDescent="0.2">
      <c r="A13" s="54" t="s">
        <v>128</v>
      </c>
      <c r="B13" s="53">
        <f t="shared" si="0"/>
        <v>5485.5698857421876</v>
      </c>
      <c r="C13" s="53">
        <f t="shared" si="1"/>
        <v>89.904498000000004</v>
      </c>
    </row>
    <row r="14" spans="1:13" s="55" customFormat="1" ht="16" x14ac:dyDescent="0.2">
      <c r="A14" s="54" t="s">
        <v>129</v>
      </c>
      <c r="B14" s="53">
        <f t="shared" si="0"/>
        <v>7267.2135419921869</v>
      </c>
      <c r="C14" s="53">
        <f t="shared" si="1"/>
        <v>158.32091299999999</v>
      </c>
      <c r="D14" s="2"/>
      <c r="E14" s="2"/>
      <c r="F14" s="2"/>
      <c r="G14" s="2"/>
      <c r="H14" s="2"/>
      <c r="I14" s="2"/>
      <c r="J14" s="2"/>
      <c r="K14" s="2"/>
      <c r="L14" s="2"/>
      <c r="M14" s="2"/>
    </row>
    <row r="15" spans="1:13" s="55" customFormat="1" ht="16" x14ac:dyDescent="0.2">
      <c r="A15" s="52" t="s">
        <v>130</v>
      </c>
      <c r="B15" s="53">
        <f t="shared" si="0"/>
        <v>2032.4085175781252</v>
      </c>
      <c r="C15" s="53">
        <f t="shared" si="1"/>
        <v>56.524833999999998</v>
      </c>
      <c r="D15" s="2"/>
      <c r="E15" s="2"/>
      <c r="F15" s="2"/>
      <c r="K15" s="2"/>
      <c r="L15" s="2"/>
      <c r="M15" s="2"/>
    </row>
    <row r="16" spans="1:13" s="55" customFormat="1" ht="16" x14ac:dyDescent="0.2">
      <c r="A16" s="52" t="s">
        <v>131</v>
      </c>
      <c r="B16" s="53">
        <f t="shared" si="0"/>
        <v>1486.9500595703125</v>
      </c>
      <c r="C16" s="53">
        <f t="shared" si="1"/>
        <v>6.5129849999999996</v>
      </c>
      <c r="D16" s="2"/>
      <c r="E16" s="2"/>
      <c r="F16" s="56"/>
      <c r="K16" s="2"/>
      <c r="L16" s="2"/>
      <c r="M16" s="2"/>
    </row>
    <row r="17" spans="1:10" ht="16" x14ac:dyDescent="0.2">
      <c r="A17" s="52" t="s">
        <v>132</v>
      </c>
      <c r="B17" s="53">
        <f t="shared" si="0"/>
        <v>323.17534863281247</v>
      </c>
      <c r="C17" s="53">
        <f t="shared" si="1"/>
        <v>0.950264</v>
      </c>
      <c r="E17" s="56"/>
      <c r="G17" s="55"/>
      <c r="H17" s="55"/>
      <c r="I17" s="55"/>
      <c r="J17" s="55"/>
    </row>
    <row r="18" spans="1:10" ht="16" x14ac:dyDescent="0.2">
      <c r="A18" s="52" t="s">
        <v>133</v>
      </c>
      <c r="B18" s="53">
        <f t="shared" si="0"/>
        <v>8143.8270800781247</v>
      </c>
      <c r="C18" s="53">
        <f t="shared" si="1"/>
        <v>39.482641000000001</v>
      </c>
    </row>
    <row r="19" spans="1:10" ht="16" x14ac:dyDescent="0.2">
      <c r="A19" s="57" t="s">
        <v>134</v>
      </c>
      <c r="B19" s="53">
        <f>SUM(B7:B18)</f>
        <v>50905.468519531241</v>
      </c>
      <c r="C19" s="53">
        <f>SUM(C7:C18)</f>
        <v>713.74323499999991</v>
      </c>
    </row>
    <row r="20" spans="1:10" x14ac:dyDescent="0.15">
      <c r="A20" s="58" t="s">
        <v>135</v>
      </c>
      <c r="B20" s="59">
        <f>B19/365</f>
        <v>139.46703703981163</v>
      </c>
      <c r="C20" s="59">
        <f>C19/365</f>
        <v>1.955460917808219</v>
      </c>
    </row>
    <row r="22" spans="1:10" x14ac:dyDescent="0.15">
      <c r="A22" s="2" t="s">
        <v>136</v>
      </c>
    </row>
    <row r="24" spans="1:10" ht="14" x14ac:dyDescent="0.15">
      <c r="A24" s="60" t="s">
        <v>119</v>
      </c>
      <c r="B24" s="60" t="s">
        <v>137</v>
      </c>
      <c r="C24" s="61" t="s">
        <v>138</v>
      </c>
      <c r="D24" s="61" t="s">
        <v>139</v>
      </c>
    </row>
    <row r="25" spans="1:10" ht="14" x14ac:dyDescent="0.15">
      <c r="A25" s="62" t="s">
        <v>122</v>
      </c>
      <c r="B25" s="63" t="s">
        <v>140</v>
      </c>
      <c r="C25" s="64">
        <f>C45</f>
        <v>2071908.348</v>
      </c>
      <c r="D25" s="65">
        <f>D45</f>
        <v>22999776</v>
      </c>
    </row>
    <row r="26" spans="1:10" ht="14" x14ac:dyDescent="0.15">
      <c r="A26" s="62" t="s">
        <v>123</v>
      </c>
      <c r="B26" s="63" t="s">
        <v>140</v>
      </c>
      <c r="C26" s="66">
        <f>C46+C47</f>
        <v>17454398.553999998</v>
      </c>
      <c r="D26" s="67">
        <f>D46+D47</f>
        <v>20175430</v>
      </c>
    </row>
    <row r="27" spans="1:10" ht="14" x14ac:dyDescent="0.15">
      <c r="A27" s="68" t="s">
        <v>124</v>
      </c>
      <c r="B27" s="63" t="s">
        <v>140</v>
      </c>
      <c r="C27" s="66">
        <f>C48</f>
        <v>98536.735000000001</v>
      </c>
      <c r="D27" s="67">
        <f>D48</f>
        <v>55546366</v>
      </c>
    </row>
    <row r="28" spans="1:10" ht="14" x14ac:dyDescent="0.15">
      <c r="A28" s="68" t="s">
        <v>125</v>
      </c>
      <c r="B28" s="63" t="s">
        <v>140</v>
      </c>
      <c r="C28" s="66">
        <f>C49</f>
        <v>2245.1120000000001</v>
      </c>
      <c r="D28" s="67">
        <f>D49</f>
        <v>9050</v>
      </c>
    </row>
    <row r="29" spans="1:10" ht="14" x14ac:dyDescent="0.15">
      <c r="A29" s="62" t="s">
        <v>126</v>
      </c>
      <c r="B29" s="63" t="s">
        <v>140</v>
      </c>
      <c r="C29" s="69">
        <f>C50+C51</f>
        <v>7140621.3429999994</v>
      </c>
      <c r="D29" s="65">
        <f>D50+D51</f>
        <v>257218023</v>
      </c>
    </row>
    <row r="30" spans="1:10" ht="14" x14ac:dyDescent="0.15">
      <c r="A30" s="62" t="s">
        <v>127</v>
      </c>
      <c r="B30" s="63" t="s">
        <v>140</v>
      </c>
      <c r="C30" s="69">
        <f>C52</f>
        <v>26605.772000000001</v>
      </c>
      <c r="D30" s="65">
        <f>D52</f>
        <v>6098455</v>
      </c>
    </row>
    <row r="31" spans="1:10" ht="14" x14ac:dyDescent="0.15">
      <c r="A31" s="62" t="s">
        <v>128</v>
      </c>
      <c r="B31" s="63" t="s">
        <v>140</v>
      </c>
      <c r="C31" s="69">
        <f>C53+C54</f>
        <v>5617223.5630000001</v>
      </c>
      <c r="D31" s="65">
        <f>D53+D54</f>
        <v>89904498</v>
      </c>
    </row>
    <row r="32" spans="1:10" ht="14" x14ac:dyDescent="0.15">
      <c r="A32" s="62" t="s">
        <v>129</v>
      </c>
      <c r="B32" s="63" t="s">
        <v>140</v>
      </c>
      <c r="C32" s="69">
        <f>C55+C56</f>
        <v>7441626.6669999994</v>
      </c>
      <c r="D32" s="65">
        <f>D55+D56</f>
        <v>158320913</v>
      </c>
    </row>
    <row r="33" spans="1:9" ht="14" x14ac:dyDescent="0.15">
      <c r="A33" s="62" t="s">
        <v>130</v>
      </c>
      <c r="B33" s="63" t="s">
        <v>140</v>
      </c>
      <c r="C33" s="69">
        <f>C57+C58</f>
        <v>2081186.3220000002</v>
      </c>
      <c r="D33" s="65">
        <f>D57+D58</f>
        <v>56524834</v>
      </c>
      <c r="E33" s="70"/>
    </row>
    <row r="34" spans="1:9" ht="14" x14ac:dyDescent="0.15">
      <c r="A34" s="62" t="s">
        <v>131</v>
      </c>
      <c r="B34" s="63" t="s">
        <v>140</v>
      </c>
      <c r="C34" s="71">
        <f t="shared" ref="C34:D36" si="2">C59</f>
        <v>1522636.861</v>
      </c>
      <c r="D34" s="72">
        <f t="shared" si="2"/>
        <v>6512985</v>
      </c>
    </row>
    <row r="35" spans="1:9" ht="14" x14ac:dyDescent="0.15">
      <c r="A35" s="62" t="s">
        <v>132</v>
      </c>
      <c r="B35" s="63" t="s">
        <v>140</v>
      </c>
      <c r="C35" s="69">
        <f t="shared" si="2"/>
        <v>330931.55699999997</v>
      </c>
      <c r="D35" s="65">
        <f t="shared" si="2"/>
        <v>950264</v>
      </c>
    </row>
    <row r="36" spans="1:9" ht="14" x14ac:dyDescent="0.15">
      <c r="A36" s="62" t="s">
        <v>133</v>
      </c>
      <c r="B36" s="63" t="s">
        <v>140</v>
      </c>
      <c r="C36" s="69">
        <f t="shared" si="2"/>
        <v>8339278.9299999997</v>
      </c>
      <c r="D36" s="65">
        <f t="shared" si="2"/>
        <v>39482641</v>
      </c>
    </row>
    <row r="37" spans="1:9" x14ac:dyDescent="0.15">
      <c r="A37" s="73" t="s">
        <v>134</v>
      </c>
      <c r="B37" s="63"/>
      <c r="C37" s="69">
        <f>SUM(C25:C36)</f>
        <v>52127199.763999991</v>
      </c>
      <c r="D37" s="65">
        <f>SUM(D25:D36)</f>
        <v>713743235</v>
      </c>
    </row>
    <row r="40" spans="1:9" x14ac:dyDescent="0.15">
      <c r="A40" s="12"/>
    </row>
    <row r="41" spans="1:9" x14ac:dyDescent="0.15">
      <c r="A41" s="12"/>
    </row>
    <row r="42" spans="1:9" x14ac:dyDescent="0.15">
      <c r="A42" s="2" t="s">
        <v>141</v>
      </c>
      <c r="C42" s="2" t="s">
        <v>142</v>
      </c>
      <c r="F42" s="2" t="s">
        <v>143</v>
      </c>
      <c r="G42" s="2" t="s">
        <v>142</v>
      </c>
    </row>
    <row r="44" spans="1:9" ht="14" x14ac:dyDescent="0.15">
      <c r="A44" s="74" t="s">
        <v>144</v>
      </c>
      <c r="B44" s="75" t="s">
        <v>145</v>
      </c>
      <c r="C44" s="75" t="s">
        <v>138</v>
      </c>
      <c r="D44" s="61" t="s">
        <v>139</v>
      </c>
      <c r="F44" s="74" t="s">
        <v>144</v>
      </c>
      <c r="G44" s="75" t="s">
        <v>145</v>
      </c>
      <c r="H44" s="75" t="s">
        <v>138</v>
      </c>
      <c r="I44" s="61" t="s">
        <v>139</v>
      </c>
    </row>
    <row r="45" spans="1:9" ht="16" x14ac:dyDescent="0.2">
      <c r="A45" s="73" t="s">
        <v>146</v>
      </c>
      <c r="B45" s="76" t="s">
        <v>147</v>
      </c>
      <c r="C45" s="77">
        <v>2071908.348</v>
      </c>
      <c r="D45" s="78">
        <v>22999776</v>
      </c>
      <c r="F45" s="68" t="s">
        <v>146</v>
      </c>
      <c r="G45" s="76" t="s">
        <v>147</v>
      </c>
      <c r="H45" s="77">
        <v>2071908.348</v>
      </c>
      <c r="I45" s="78">
        <v>22999776</v>
      </c>
    </row>
    <row r="46" spans="1:9" ht="16" x14ac:dyDescent="0.2">
      <c r="A46" s="73" t="s">
        <v>148</v>
      </c>
      <c r="B46" s="76" t="s">
        <v>147</v>
      </c>
      <c r="C46" s="77">
        <v>75301.06</v>
      </c>
      <c r="D46" s="78">
        <v>55456</v>
      </c>
      <c r="F46" s="68" t="s">
        <v>148</v>
      </c>
      <c r="G46" s="76" t="s">
        <v>147</v>
      </c>
      <c r="H46" s="77">
        <v>75301.06</v>
      </c>
      <c r="I46" s="78">
        <v>55458</v>
      </c>
    </row>
    <row r="47" spans="1:9" ht="16" x14ac:dyDescent="0.2">
      <c r="A47" s="73" t="s">
        <v>149</v>
      </c>
      <c r="B47" s="76" t="s">
        <v>147</v>
      </c>
      <c r="C47" s="77">
        <v>17379097.493999999</v>
      </c>
      <c r="D47" s="78">
        <v>20119974</v>
      </c>
      <c r="F47" s="68" t="s">
        <v>149</v>
      </c>
      <c r="G47" s="76" t="s">
        <v>147</v>
      </c>
      <c r="H47" s="77">
        <v>17379097.493999999</v>
      </c>
      <c r="I47" s="78">
        <v>20119972</v>
      </c>
    </row>
    <row r="48" spans="1:9" ht="16" x14ac:dyDescent="0.2">
      <c r="A48" s="73" t="s">
        <v>124</v>
      </c>
      <c r="B48" s="76" t="s">
        <v>147</v>
      </c>
      <c r="C48" s="77">
        <v>98536.735000000001</v>
      </c>
      <c r="D48" s="78">
        <v>55546366</v>
      </c>
      <c r="F48" s="68" t="s">
        <v>124</v>
      </c>
      <c r="G48" s="76" t="s">
        <v>147</v>
      </c>
      <c r="H48" s="77">
        <v>98536.735000000001</v>
      </c>
      <c r="I48" s="78">
        <v>55546366</v>
      </c>
    </row>
    <row r="49" spans="1:9" ht="16" x14ac:dyDescent="0.2">
      <c r="A49" s="73" t="s">
        <v>125</v>
      </c>
      <c r="B49" s="76" t="s">
        <v>147</v>
      </c>
      <c r="C49" s="77">
        <v>2245.1120000000001</v>
      </c>
      <c r="D49" s="78">
        <v>9050</v>
      </c>
      <c r="F49" s="68" t="s">
        <v>125</v>
      </c>
      <c r="G49" s="76" t="s">
        <v>147</v>
      </c>
      <c r="H49" s="77">
        <v>2245.1120000000001</v>
      </c>
      <c r="I49" s="78">
        <v>9050</v>
      </c>
    </row>
    <row r="50" spans="1:9" ht="16" x14ac:dyDescent="0.2">
      <c r="A50" s="73" t="s">
        <v>126</v>
      </c>
      <c r="B50" s="76" t="s">
        <v>147</v>
      </c>
      <c r="C50" s="77">
        <v>1052740.3230000001</v>
      </c>
      <c r="D50" s="78">
        <v>19062930</v>
      </c>
      <c r="F50" s="68" t="s">
        <v>126</v>
      </c>
      <c r="G50" s="76" t="s">
        <v>147</v>
      </c>
      <c r="H50" s="77">
        <v>1052740.3230000001</v>
      </c>
      <c r="I50" s="78">
        <v>19062930</v>
      </c>
    </row>
    <row r="51" spans="1:9" ht="16" x14ac:dyDescent="0.2">
      <c r="A51" s="73" t="s">
        <v>150</v>
      </c>
      <c r="B51" s="76" t="s">
        <v>147</v>
      </c>
      <c r="C51" s="77">
        <v>6087881.0199999996</v>
      </c>
      <c r="D51" s="78">
        <v>238155093</v>
      </c>
      <c r="F51" s="68" t="s">
        <v>150</v>
      </c>
      <c r="G51" s="76" t="s">
        <v>147</v>
      </c>
      <c r="H51" s="77">
        <v>6087881.0199999996</v>
      </c>
      <c r="I51" s="78">
        <v>238155093</v>
      </c>
    </row>
    <row r="52" spans="1:9" ht="16" x14ac:dyDescent="0.2">
      <c r="A52" s="73" t="s">
        <v>151</v>
      </c>
      <c r="B52" s="76" t="s">
        <v>147</v>
      </c>
      <c r="C52" s="77">
        <v>26605.772000000001</v>
      </c>
      <c r="D52" s="78">
        <v>6098455</v>
      </c>
      <c r="F52" s="68" t="s">
        <v>151</v>
      </c>
      <c r="G52" s="76" t="s">
        <v>147</v>
      </c>
      <c r="H52" s="77">
        <v>26605.772000000001</v>
      </c>
      <c r="I52" s="78">
        <v>6098455</v>
      </c>
    </row>
    <row r="53" spans="1:9" ht="16" x14ac:dyDescent="0.2">
      <c r="A53" s="73" t="s">
        <v>152</v>
      </c>
      <c r="B53" s="76" t="s">
        <v>147</v>
      </c>
      <c r="C53" s="77">
        <v>1489219.14</v>
      </c>
      <c r="D53" s="78">
        <v>16073516</v>
      </c>
      <c r="F53" s="68" t="s">
        <v>153</v>
      </c>
      <c r="G53" s="76" t="s">
        <v>147</v>
      </c>
      <c r="H53" s="77">
        <v>4128004.423</v>
      </c>
      <c r="I53" s="78">
        <v>73830982</v>
      </c>
    </row>
    <row r="54" spans="1:9" ht="16" x14ac:dyDescent="0.2">
      <c r="A54" s="73" t="s">
        <v>153</v>
      </c>
      <c r="B54" s="76" t="s">
        <v>147</v>
      </c>
      <c r="C54" s="77">
        <v>4128004.423</v>
      </c>
      <c r="D54" s="78">
        <v>73830982</v>
      </c>
      <c r="F54" s="68" t="s">
        <v>154</v>
      </c>
      <c r="G54" s="76" t="s">
        <v>147</v>
      </c>
      <c r="H54" s="77">
        <v>289302.73200000002</v>
      </c>
      <c r="I54" s="78">
        <v>25189926</v>
      </c>
    </row>
    <row r="55" spans="1:9" ht="16" x14ac:dyDescent="0.2">
      <c r="A55" s="73" t="s">
        <v>154</v>
      </c>
      <c r="B55" s="76" t="s">
        <v>147</v>
      </c>
      <c r="C55" s="79">
        <v>289302.73200000002</v>
      </c>
      <c r="D55" s="80">
        <v>25189926</v>
      </c>
      <c r="F55" s="68" t="s">
        <v>155</v>
      </c>
      <c r="G55" s="76" t="s">
        <v>147</v>
      </c>
      <c r="H55" s="77">
        <v>7152323.9349999996</v>
      </c>
      <c r="I55" s="78">
        <v>133130987</v>
      </c>
    </row>
    <row r="56" spans="1:9" ht="16" x14ac:dyDescent="0.2">
      <c r="A56" s="73" t="s">
        <v>155</v>
      </c>
      <c r="B56" s="76" t="s">
        <v>147</v>
      </c>
      <c r="C56" s="77">
        <v>7152323.9349999996</v>
      </c>
      <c r="D56" s="78">
        <v>133130987</v>
      </c>
      <c r="F56" s="68" t="s">
        <v>156</v>
      </c>
      <c r="G56" s="76" t="s">
        <v>147</v>
      </c>
      <c r="H56" s="77">
        <v>1489219.14</v>
      </c>
      <c r="I56" s="78">
        <v>16073516</v>
      </c>
    </row>
    <row r="57" spans="1:9" ht="16" x14ac:dyDescent="0.2">
      <c r="A57" s="73" t="s">
        <v>157</v>
      </c>
      <c r="B57" s="76" t="s">
        <v>147</v>
      </c>
      <c r="C57" s="77">
        <v>95162.508999999991</v>
      </c>
      <c r="D57" s="78">
        <v>3757595</v>
      </c>
      <c r="F57" s="68" t="s">
        <v>157</v>
      </c>
      <c r="G57" s="76" t="s">
        <v>147</v>
      </c>
      <c r="H57" s="77">
        <v>94863.562999999995</v>
      </c>
      <c r="I57" s="78">
        <v>3729197</v>
      </c>
    </row>
    <row r="58" spans="1:9" ht="16" x14ac:dyDescent="0.2">
      <c r="A58" s="73" t="s">
        <v>158</v>
      </c>
      <c r="B58" s="76" t="s">
        <v>147</v>
      </c>
      <c r="C58" s="77">
        <v>1986023.8130000001</v>
      </c>
      <c r="D58" s="78">
        <v>52767239</v>
      </c>
      <c r="F58" s="68" t="s">
        <v>158</v>
      </c>
      <c r="G58" s="76" t="s">
        <v>147</v>
      </c>
      <c r="H58" s="77">
        <v>1986023.8130000001</v>
      </c>
      <c r="I58" s="78">
        <v>52767239</v>
      </c>
    </row>
    <row r="59" spans="1:9" ht="16" x14ac:dyDescent="0.2">
      <c r="A59" s="73" t="s">
        <v>159</v>
      </c>
      <c r="B59" s="76" t="s">
        <v>147</v>
      </c>
      <c r="C59" s="77">
        <v>1522636.861</v>
      </c>
      <c r="D59" s="78">
        <v>6512985</v>
      </c>
      <c r="F59" s="68" t="s">
        <v>160</v>
      </c>
      <c r="G59" s="76" t="s">
        <v>147</v>
      </c>
      <c r="H59" s="77">
        <v>298.94600000000003</v>
      </c>
      <c r="I59" s="78">
        <v>28398</v>
      </c>
    </row>
    <row r="60" spans="1:9" ht="16" x14ac:dyDescent="0.2">
      <c r="A60" s="73" t="s">
        <v>161</v>
      </c>
      <c r="B60" s="76" t="s">
        <v>147</v>
      </c>
      <c r="C60" s="77">
        <v>330931.55699999997</v>
      </c>
      <c r="D60" s="78">
        <v>950264</v>
      </c>
      <c r="F60" s="68" t="s">
        <v>159</v>
      </c>
      <c r="G60" s="76" t="s">
        <v>147</v>
      </c>
      <c r="H60" s="77">
        <v>1522636.861</v>
      </c>
      <c r="I60" s="78">
        <v>6512985</v>
      </c>
    </row>
    <row r="61" spans="1:9" ht="16" x14ac:dyDescent="0.2">
      <c r="A61" s="73" t="s">
        <v>162</v>
      </c>
      <c r="B61" s="76" t="s">
        <v>147</v>
      </c>
      <c r="C61" s="77">
        <v>8339278.9299999997</v>
      </c>
      <c r="D61" s="78">
        <v>39482641</v>
      </c>
      <c r="F61" s="68" t="s">
        <v>161</v>
      </c>
      <c r="G61" s="76" t="s">
        <v>147</v>
      </c>
      <c r="H61" s="77">
        <v>330931.55699999997</v>
      </c>
      <c r="I61" s="78">
        <v>950264</v>
      </c>
    </row>
    <row r="62" spans="1:9" ht="16" x14ac:dyDescent="0.2">
      <c r="A62" s="73" t="s">
        <v>134</v>
      </c>
      <c r="B62" s="68"/>
      <c r="C62" s="64">
        <f>SUM(C45:C61)</f>
        <v>52127199.763999999</v>
      </c>
      <c r="D62" s="65">
        <f>SUM(D45:D61)</f>
        <v>713743235</v>
      </c>
      <c r="F62" s="68" t="s">
        <v>162</v>
      </c>
      <c r="G62" s="76" t="s">
        <v>147</v>
      </c>
      <c r="H62" s="77">
        <v>8339278.9299999997</v>
      </c>
      <c r="I62" s="78">
        <v>39482641</v>
      </c>
    </row>
    <row r="63" spans="1:9" ht="16" x14ac:dyDescent="0.2">
      <c r="F63" s="68" t="s">
        <v>134</v>
      </c>
      <c r="G63" s="68"/>
      <c r="H63" s="77">
        <f>SUM(H45:H62)</f>
        <v>52127199.763999999</v>
      </c>
      <c r="I63" s="78">
        <f>SUM(I45:I62)</f>
        <v>713743235</v>
      </c>
    </row>
  </sheetData>
  <mergeCells count="1">
    <mergeCell ref="A1:F1"/>
  </mergeCells>
  <printOptions horizontalCentered="1"/>
  <pageMargins left="0.75" right="0.75" top="1" bottom="1" header="0.5" footer="0.5"/>
  <pageSetup scale="75" orientation="landscape" horizontalDpi="4294967292" verticalDpi="429496729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65C7F-4124-F94B-AAF7-DC6FF534C1C1}">
  <sheetPr>
    <tabColor theme="0"/>
  </sheetPr>
  <dimension ref="A1:M63"/>
  <sheetViews>
    <sheetView zoomScale="89" zoomScaleNormal="89" workbookViewId="0">
      <selection sqref="A1:F1"/>
    </sheetView>
  </sheetViews>
  <sheetFormatPr baseColWidth="10" defaultColWidth="8.83203125" defaultRowHeight="13" x14ac:dyDescent="0.15"/>
  <cols>
    <col min="1" max="1" width="15.83203125" style="2" customWidth="1"/>
    <col min="2" max="2" width="18.5" style="2" customWidth="1"/>
    <col min="3" max="3" width="16" style="2" customWidth="1"/>
    <col min="4" max="5" width="15.6640625" style="2" customWidth="1"/>
    <col min="6" max="6" width="16.33203125" style="2" customWidth="1"/>
    <col min="7" max="7" width="22" style="2" bestFit="1" customWidth="1"/>
    <col min="8" max="8" width="15" style="2" customWidth="1"/>
    <col min="9" max="9" width="14" style="2" customWidth="1"/>
    <col min="10" max="10" width="8.6640625" style="2" customWidth="1"/>
    <col min="11" max="11" width="8.83203125" style="2"/>
    <col min="12" max="12" width="13.6640625" style="2" bestFit="1" customWidth="1"/>
    <col min="13" max="13" width="11.1640625" style="2" bestFit="1" customWidth="1"/>
    <col min="14" max="14" width="17.5" style="2" customWidth="1"/>
    <col min="15" max="15" width="15.33203125" style="2" customWidth="1"/>
    <col min="16" max="16" width="8.83203125" style="2" customWidth="1"/>
    <col min="17" max="17" width="10.1640625" style="2" customWidth="1"/>
    <col min="18" max="16384" width="8.83203125" style="2"/>
  </cols>
  <sheetData>
    <row r="1" spans="1:7" s="12" customFormat="1" ht="51" customHeight="1" x14ac:dyDescent="0.2">
      <c r="A1" s="1002" t="s">
        <v>1094</v>
      </c>
      <c r="B1" s="1003"/>
      <c r="C1" s="1003"/>
      <c r="D1" s="1003"/>
      <c r="E1" s="1003"/>
      <c r="F1" s="1003"/>
      <c r="G1" s="81"/>
    </row>
    <row r="3" spans="1:7" x14ac:dyDescent="0.15">
      <c r="A3" s="49"/>
    </row>
    <row r="4" spans="1:7" x14ac:dyDescent="0.15">
      <c r="A4" s="2" t="s">
        <v>118</v>
      </c>
    </row>
    <row r="5" spans="1:7" ht="24" customHeight="1" x14ac:dyDescent="0.15">
      <c r="A5" s="82" t="s">
        <v>119</v>
      </c>
      <c r="B5" s="82" t="s">
        <v>163</v>
      </c>
      <c r="C5" s="82" t="s">
        <v>121</v>
      </c>
      <c r="D5" s="83"/>
    </row>
    <row r="6" spans="1:7" ht="16" x14ac:dyDescent="0.2">
      <c r="A6" s="52" t="s">
        <v>122</v>
      </c>
      <c r="B6" s="53">
        <f t="shared" ref="B6:B18" si="0">C24/1024</f>
        <v>3466.811259765625</v>
      </c>
      <c r="C6" s="53">
        <f t="shared" ref="C6:C18" si="1">D24/1000000</f>
        <v>74.473219</v>
      </c>
      <c r="D6" s="70"/>
      <c r="E6" s="7"/>
      <c r="F6" s="7"/>
      <c r="G6" s="7"/>
    </row>
    <row r="7" spans="1:7" ht="16" x14ac:dyDescent="0.2">
      <c r="A7" s="52" t="s">
        <v>123</v>
      </c>
      <c r="B7" s="53">
        <f t="shared" si="0"/>
        <v>17048.281279296876</v>
      </c>
      <c r="C7" s="53">
        <f t="shared" si="1"/>
        <v>20.218326000000001</v>
      </c>
      <c r="D7" s="70"/>
    </row>
    <row r="8" spans="1:7" ht="16" x14ac:dyDescent="0.2">
      <c r="A8" s="52" t="s">
        <v>124</v>
      </c>
      <c r="B8" s="53">
        <f t="shared" si="0"/>
        <v>36.294355468749998</v>
      </c>
      <c r="C8" s="53">
        <f t="shared" si="1"/>
        <v>55.177796000000001</v>
      </c>
      <c r="D8" s="70"/>
    </row>
    <row r="9" spans="1:7" ht="16" x14ac:dyDescent="0.2">
      <c r="A9" s="52" t="s">
        <v>125</v>
      </c>
      <c r="B9" s="53">
        <f t="shared" si="0"/>
        <v>2.1924902343750001</v>
      </c>
      <c r="C9" s="53">
        <f t="shared" si="1"/>
        <v>9.0500000000000008E-3</v>
      </c>
      <c r="D9" s="70"/>
    </row>
    <row r="10" spans="1:7" ht="16" x14ac:dyDescent="0.2">
      <c r="A10" s="52" t="s">
        <v>126</v>
      </c>
      <c r="B10" s="53">
        <f t="shared" si="0"/>
        <v>7661.2374902343745</v>
      </c>
      <c r="C10" s="53">
        <f t="shared" si="1"/>
        <v>276.311936</v>
      </c>
      <c r="D10" s="70"/>
    </row>
    <row r="11" spans="1:7" ht="16" x14ac:dyDescent="0.2">
      <c r="A11" s="52" t="s">
        <v>127</v>
      </c>
      <c r="B11" s="53">
        <f t="shared" si="0"/>
        <v>25.981972656250001</v>
      </c>
      <c r="C11" s="53">
        <f t="shared" si="1"/>
        <v>6.0982019999999997</v>
      </c>
      <c r="D11" s="70"/>
    </row>
    <row r="12" spans="1:7" ht="16" x14ac:dyDescent="0.2">
      <c r="A12" s="52" t="s">
        <v>128</v>
      </c>
      <c r="B12" s="53">
        <f t="shared" si="0"/>
        <v>15993.295087890625</v>
      </c>
      <c r="C12" s="53">
        <f t="shared" si="1"/>
        <v>736.60021400000005</v>
      </c>
      <c r="D12" s="70"/>
    </row>
    <row r="13" spans="1:7" ht="16" x14ac:dyDescent="0.2">
      <c r="A13" s="54" t="s">
        <v>129</v>
      </c>
      <c r="B13" s="53">
        <f t="shared" si="0"/>
        <v>7268.6280859375001</v>
      </c>
      <c r="C13" s="53">
        <f t="shared" si="1"/>
        <v>158.328746</v>
      </c>
      <c r="D13" s="70"/>
    </row>
    <row r="14" spans="1:7" ht="16" x14ac:dyDescent="0.2">
      <c r="A14" s="52" t="s">
        <v>130</v>
      </c>
      <c r="B14" s="53">
        <f t="shared" si="0"/>
        <v>2032.5241015625002</v>
      </c>
      <c r="C14" s="53">
        <f t="shared" si="1"/>
        <v>56.656885000000003</v>
      </c>
      <c r="D14" s="70"/>
    </row>
    <row r="15" spans="1:7" ht="16" x14ac:dyDescent="0.2">
      <c r="A15" s="52" t="s">
        <v>131</v>
      </c>
      <c r="B15" s="53">
        <f t="shared" si="0"/>
        <v>1486.9498730468749</v>
      </c>
      <c r="C15" s="53">
        <f t="shared" si="1"/>
        <v>6.5129840000000003</v>
      </c>
      <c r="D15" s="70"/>
    </row>
    <row r="16" spans="1:7" ht="16" x14ac:dyDescent="0.2">
      <c r="A16" s="52" t="s">
        <v>132</v>
      </c>
      <c r="B16" s="53">
        <f t="shared" si="0"/>
        <v>322.66889648437501</v>
      </c>
      <c r="C16" s="53">
        <f t="shared" si="1"/>
        <v>0.94807200000000003</v>
      </c>
      <c r="D16" s="70"/>
    </row>
    <row r="17" spans="1:13" ht="16" x14ac:dyDescent="0.2">
      <c r="A17" s="52" t="s">
        <v>133</v>
      </c>
      <c r="B17" s="53">
        <f t="shared" si="0"/>
        <v>8143.63521484375</v>
      </c>
      <c r="C17" s="53">
        <f t="shared" si="1"/>
        <v>39.459726000000003</v>
      </c>
      <c r="D17" s="70"/>
    </row>
    <row r="18" spans="1:13" s="51" customFormat="1" ht="16" x14ac:dyDescent="0.2">
      <c r="A18" s="54" t="s">
        <v>164</v>
      </c>
      <c r="B18" s="53">
        <f t="shared" si="0"/>
        <v>0</v>
      </c>
      <c r="C18" s="53">
        <f t="shared" si="1"/>
        <v>0</v>
      </c>
      <c r="D18" s="2"/>
      <c r="E18" s="2"/>
      <c r="F18" s="2"/>
      <c r="G18" s="2"/>
      <c r="H18" s="2"/>
      <c r="I18" s="2"/>
      <c r="J18" s="2"/>
      <c r="K18" s="2"/>
      <c r="L18" s="2"/>
      <c r="M18" s="2"/>
    </row>
    <row r="19" spans="1:13" ht="16" x14ac:dyDescent="0.15">
      <c r="A19" s="84" t="s">
        <v>134</v>
      </c>
      <c r="B19" s="85">
        <f>SUM(B6:B18)</f>
        <v>63488.500107421889</v>
      </c>
      <c r="C19" s="85">
        <f>SUM(C6:C18)</f>
        <v>1430.7951559999999</v>
      </c>
      <c r="H19" s="51"/>
      <c r="I19" s="51"/>
      <c r="J19" s="51"/>
      <c r="K19" s="51"/>
      <c r="L19" s="51"/>
      <c r="M19" s="51"/>
    </row>
    <row r="20" spans="1:13" x14ac:dyDescent="0.15">
      <c r="A20" s="2" t="s">
        <v>135</v>
      </c>
      <c r="B20" s="86">
        <f>B19/365</f>
        <v>173.94109618471751</v>
      </c>
      <c r="C20" s="86">
        <f>C19/365</f>
        <v>3.9199867287671228</v>
      </c>
    </row>
    <row r="21" spans="1:13" x14ac:dyDescent="0.15">
      <c r="B21" s="70"/>
    </row>
    <row r="22" spans="1:13" x14ac:dyDescent="0.15">
      <c r="A22" s="2" t="s">
        <v>136</v>
      </c>
    </row>
    <row r="23" spans="1:13" ht="14" x14ac:dyDescent="0.15">
      <c r="A23" s="60" t="s">
        <v>119</v>
      </c>
      <c r="B23" s="60" t="s">
        <v>137</v>
      </c>
      <c r="C23" s="61" t="s">
        <v>138</v>
      </c>
      <c r="D23" s="87" t="s">
        <v>139</v>
      </c>
    </row>
    <row r="24" spans="1:13" ht="14" x14ac:dyDescent="0.15">
      <c r="A24" s="68" t="s">
        <v>122</v>
      </c>
      <c r="B24" s="63" t="s">
        <v>140</v>
      </c>
      <c r="C24" s="69">
        <f>C43+C44</f>
        <v>3550014.73</v>
      </c>
      <c r="D24" s="88">
        <f>D43+D44</f>
        <v>74473219</v>
      </c>
    </row>
    <row r="25" spans="1:13" ht="14" x14ac:dyDescent="0.15">
      <c r="A25" s="68" t="s">
        <v>123</v>
      </c>
      <c r="B25" s="63" t="s">
        <v>140</v>
      </c>
      <c r="C25" s="66">
        <f>C45+C46</f>
        <v>17457440.030000001</v>
      </c>
      <c r="D25" s="89">
        <f>D45+D46</f>
        <v>20218326</v>
      </c>
    </row>
    <row r="26" spans="1:13" ht="14" x14ac:dyDescent="0.15">
      <c r="A26" s="68" t="s">
        <v>124</v>
      </c>
      <c r="B26" s="63" t="s">
        <v>140</v>
      </c>
      <c r="C26" s="69">
        <f>C47</f>
        <v>37165.42</v>
      </c>
      <c r="D26" s="88">
        <f>D47</f>
        <v>55177796</v>
      </c>
      <c r="F26" s="2" t="s">
        <v>165</v>
      </c>
    </row>
    <row r="27" spans="1:13" ht="14" x14ac:dyDescent="0.15">
      <c r="A27" s="68" t="s">
        <v>125</v>
      </c>
      <c r="B27" s="63" t="s">
        <v>140</v>
      </c>
      <c r="C27" s="69">
        <f>C48</f>
        <v>2245.11</v>
      </c>
      <c r="D27" s="88">
        <f>D48</f>
        <v>9050</v>
      </c>
    </row>
    <row r="28" spans="1:13" ht="14" x14ac:dyDescent="0.15">
      <c r="A28" s="68" t="s">
        <v>126</v>
      </c>
      <c r="B28" s="63" t="s">
        <v>140</v>
      </c>
      <c r="C28" s="69">
        <f>C49+C50</f>
        <v>7845107.1899999995</v>
      </c>
      <c r="D28" s="88">
        <f>D49+D50</f>
        <v>276311936</v>
      </c>
    </row>
    <row r="29" spans="1:13" ht="14" x14ac:dyDescent="0.15">
      <c r="A29" s="68" t="s">
        <v>127</v>
      </c>
      <c r="B29" s="63" t="s">
        <v>140</v>
      </c>
      <c r="C29" s="69">
        <f>C51</f>
        <v>26605.54</v>
      </c>
      <c r="D29" s="88">
        <f>D51</f>
        <v>6098202</v>
      </c>
    </row>
    <row r="30" spans="1:13" ht="14" x14ac:dyDescent="0.15">
      <c r="A30" s="68" t="s">
        <v>128</v>
      </c>
      <c r="B30" s="63" t="s">
        <v>140</v>
      </c>
      <c r="C30" s="69">
        <f>C52+C53</f>
        <v>16377134.17</v>
      </c>
      <c r="D30" s="88">
        <f>D52+D53</f>
        <v>736600214</v>
      </c>
    </row>
    <row r="31" spans="1:13" ht="14" x14ac:dyDescent="0.15">
      <c r="A31" s="68" t="s">
        <v>129</v>
      </c>
      <c r="B31" s="63" t="s">
        <v>140</v>
      </c>
      <c r="C31" s="69">
        <f>C54+C55</f>
        <v>7443075.1600000001</v>
      </c>
      <c r="D31" s="88">
        <f>D54+D55</f>
        <v>158328746</v>
      </c>
    </row>
    <row r="32" spans="1:13" ht="14" x14ac:dyDescent="0.15">
      <c r="A32" s="68" t="s">
        <v>130</v>
      </c>
      <c r="B32" s="63" t="s">
        <v>140</v>
      </c>
      <c r="C32" s="69">
        <f>C56+C57</f>
        <v>2081304.6800000002</v>
      </c>
      <c r="D32" s="88">
        <f>D56+D57</f>
        <v>56656885</v>
      </c>
    </row>
    <row r="33" spans="1:10" ht="14" x14ac:dyDescent="0.15">
      <c r="A33" s="68" t="s">
        <v>131</v>
      </c>
      <c r="B33" s="63" t="s">
        <v>140</v>
      </c>
      <c r="C33" s="69">
        <f>C58</f>
        <v>1522636.67</v>
      </c>
      <c r="D33" s="88">
        <f>D58</f>
        <v>6512984</v>
      </c>
    </row>
    <row r="34" spans="1:10" ht="14" x14ac:dyDescent="0.15">
      <c r="A34" s="68" t="s">
        <v>132</v>
      </c>
      <c r="B34" s="63" t="s">
        <v>140</v>
      </c>
      <c r="C34" s="69">
        <f>C59+C60</f>
        <v>330412.95</v>
      </c>
      <c r="D34" s="88">
        <f>D59+D60</f>
        <v>948072</v>
      </c>
    </row>
    <row r="35" spans="1:10" ht="14" x14ac:dyDescent="0.15">
      <c r="A35" s="62" t="s">
        <v>133</v>
      </c>
      <c r="B35" s="63" t="s">
        <v>140</v>
      </c>
      <c r="C35" s="69">
        <f>C61</f>
        <v>8339082.46</v>
      </c>
      <c r="D35" s="88">
        <f>D61</f>
        <v>39459726</v>
      </c>
    </row>
    <row r="36" spans="1:10" ht="14" customHeight="1" x14ac:dyDescent="0.15">
      <c r="A36" s="68" t="s">
        <v>164</v>
      </c>
      <c r="B36" s="63" t="s">
        <v>140</v>
      </c>
      <c r="C36" s="69">
        <v>0</v>
      </c>
      <c r="D36" s="88">
        <v>0</v>
      </c>
      <c r="E36" s="40"/>
    </row>
    <row r="37" spans="1:10" x14ac:dyDescent="0.15">
      <c r="A37" s="73" t="s">
        <v>134</v>
      </c>
      <c r="B37" s="63"/>
      <c r="C37" s="69">
        <f>SUM(C24:C36)</f>
        <v>65012224.110000014</v>
      </c>
      <c r="D37" s="88">
        <f>SUM(D24:D36)</f>
        <v>1430795156</v>
      </c>
    </row>
    <row r="38" spans="1:10" x14ac:dyDescent="0.15">
      <c r="B38" s="90"/>
      <c r="C38" s="2">
        <f>C37/1024</f>
        <v>63488.500107421889</v>
      </c>
    </row>
    <row r="39" spans="1:10" x14ac:dyDescent="0.15">
      <c r="B39" s="90"/>
      <c r="C39" s="2">
        <v>0</v>
      </c>
      <c r="D39" s="70"/>
    </row>
    <row r="40" spans="1:10" x14ac:dyDescent="0.15">
      <c r="B40" s="90"/>
      <c r="D40" s="70"/>
    </row>
    <row r="41" spans="1:10" x14ac:dyDescent="0.15">
      <c r="A41" s="2" t="s">
        <v>166</v>
      </c>
      <c r="B41" s="2" t="s">
        <v>167</v>
      </c>
      <c r="C41" s="2" t="s">
        <v>168</v>
      </c>
      <c r="F41" s="2" t="s">
        <v>169</v>
      </c>
      <c r="G41" s="2" t="s">
        <v>167</v>
      </c>
      <c r="H41" s="2" t="s">
        <v>168</v>
      </c>
    </row>
    <row r="42" spans="1:10" ht="14" x14ac:dyDescent="0.15">
      <c r="A42" s="60" t="s">
        <v>144</v>
      </c>
      <c r="B42" s="61" t="s">
        <v>145</v>
      </c>
      <c r="C42" s="61" t="s">
        <v>138</v>
      </c>
      <c r="D42" s="87" t="s">
        <v>139</v>
      </c>
      <c r="F42" s="60" t="s">
        <v>144</v>
      </c>
      <c r="G42" s="61" t="s">
        <v>145</v>
      </c>
      <c r="H42" s="61" t="s">
        <v>138</v>
      </c>
      <c r="I42" s="87" t="s">
        <v>139</v>
      </c>
    </row>
    <row r="43" spans="1:10" ht="16" x14ac:dyDescent="0.2">
      <c r="A43" s="68" t="s">
        <v>122</v>
      </c>
      <c r="B43" s="76" t="s">
        <v>147</v>
      </c>
      <c r="C43" s="91">
        <v>1478982.88</v>
      </c>
      <c r="D43" s="72">
        <v>51474534</v>
      </c>
      <c r="F43" s="2" t="s">
        <v>146</v>
      </c>
      <c r="G43" s="76" t="s">
        <v>147</v>
      </c>
      <c r="H43" s="91">
        <v>2071031.85</v>
      </c>
      <c r="I43" s="72">
        <v>22998685</v>
      </c>
      <c r="J43" s="2" t="s">
        <v>146</v>
      </c>
    </row>
    <row r="44" spans="1:10" ht="16" x14ac:dyDescent="0.2">
      <c r="A44" s="68" t="s">
        <v>146</v>
      </c>
      <c r="B44" s="76" t="s">
        <v>147</v>
      </c>
      <c r="C44" s="91">
        <v>2071031.85</v>
      </c>
      <c r="D44" s="72">
        <v>22998685</v>
      </c>
      <c r="F44" s="2" t="s">
        <v>148</v>
      </c>
      <c r="G44" s="76" t="s">
        <v>147</v>
      </c>
      <c r="H44" s="91">
        <v>78297.16</v>
      </c>
      <c r="I44" s="72">
        <v>98321</v>
      </c>
      <c r="J44" s="2" t="s">
        <v>148</v>
      </c>
    </row>
    <row r="45" spans="1:10" ht="16" x14ac:dyDescent="0.2">
      <c r="A45" s="68" t="s">
        <v>148</v>
      </c>
      <c r="B45" s="76" t="s">
        <v>147</v>
      </c>
      <c r="C45" s="91">
        <v>78297.16</v>
      </c>
      <c r="D45" s="72">
        <v>98319</v>
      </c>
      <c r="F45" s="2" t="s">
        <v>149</v>
      </c>
      <c r="G45" s="76" t="s">
        <v>147</v>
      </c>
      <c r="H45" s="91">
        <v>17379142.870000001</v>
      </c>
      <c r="I45" s="72">
        <v>20120005</v>
      </c>
      <c r="J45" s="2" t="s">
        <v>149</v>
      </c>
    </row>
    <row r="46" spans="1:10" ht="16" x14ac:dyDescent="0.2">
      <c r="A46" s="68" t="s">
        <v>149</v>
      </c>
      <c r="B46" s="76" t="s">
        <v>147</v>
      </c>
      <c r="C46" s="91">
        <v>17379142.870000001</v>
      </c>
      <c r="D46" s="72">
        <v>20120007</v>
      </c>
      <c r="F46" s="2" t="s">
        <v>124</v>
      </c>
      <c r="G46" s="76" t="s">
        <v>147</v>
      </c>
      <c r="H46" s="91">
        <v>37165.42</v>
      </c>
      <c r="I46" s="72">
        <v>55177796</v>
      </c>
      <c r="J46" s="2" t="s">
        <v>124</v>
      </c>
    </row>
    <row r="47" spans="1:10" ht="16" x14ac:dyDescent="0.2">
      <c r="A47" s="68" t="s">
        <v>124</v>
      </c>
      <c r="B47" s="76" t="s">
        <v>147</v>
      </c>
      <c r="C47" s="91">
        <v>37165.42</v>
      </c>
      <c r="D47" s="72">
        <v>55177796</v>
      </c>
      <c r="F47" s="2" t="s">
        <v>125</v>
      </c>
      <c r="G47" s="76" t="s">
        <v>147</v>
      </c>
      <c r="H47" s="91">
        <v>2245.11</v>
      </c>
      <c r="I47" s="72">
        <v>9050</v>
      </c>
      <c r="J47" s="2" t="s">
        <v>125</v>
      </c>
    </row>
    <row r="48" spans="1:10" ht="16" x14ac:dyDescent="0.2">
      <c r="A48" s="68" t="s">
        <v>125</v>
      </c>
      <c r="B48" s="76" t="s">
        <v>147</v>
      </c>
      <c r="C48" s="91">
        <v>2245.11</v>
      </c>
      <c r="D48" s="72">
        <v>9050</v>
      </c>
      <c r="F48" s="2" t="s">
        <v>126</v>
      </c>
      <c r="G48" s="76" t="s">
        <v>147</v>
      </c>
      <c r="H48" s="91">
        <v>1755839.34</v>
      </c>
      <c r="I48" s="72">
        <v>38149971</v>
      </c>
      <c r="J48" s="2" t="s">
        <v>126</v>
      </c>
    </row>
    <row r="49" spans="1:10" ht="16" x14ac:dyDescent="0.2">
      <c r="A49" s="68" t="s">
        <v>126</v>
      </c>
      <c r="B49" s="76" t="s">
        <v>147</v>
      </c>
      <c r="C49" s="91">
        <v>1755839.34</v>
      </c>
      <c r="D49" s="72">
        <v>38149971</v>
      </c>
      <c r="F49" s="2" t="s">
        <v>150</v>
      </c>
      <c r="G49" s="76" t="s">
        <v>147</v>
      </c>
      <c r="H49" s="91">
        <v>6089267.8499999996</v>
      </c>
      <c r="I49" s="72">
        <v>238161965</v>
      </c>
      <c r="J49" s="2" t="s">
        <v>150</v>
      </c>
    </row>
    <row r="50" spans="1:10" ht="16" x14ac:dyDescent="0.2">
      <c r="A50" s="68" t="s">
        <v>150</v>
      </c>
      <c r="B50" s="76" t="s">
        <v>147</v>
      </c>
      <c r="C50" s="91">
        <v>6089267.8499999996</v>
      </c>
      <c r="D50" s="72">
        <v>238161965</v>
      </c>
      <c r="F50" s="2" t="s">
        <v>151</v>
      </c>
      <c r="G50" s="76" t="s">
        <v>147</v>
      </c>
      <c r="H50" s="91">
        <v>26605.54</v>
      </c>
      <c r="I50" s="72">
        <v>6098202</v>
      </c>
      <c r="J50" s="2" t="s">
        <v>151</v>
      </c>
    </row>
    <row r="51" spans="1:10" ht="16" x14ac:dyDescent="0.2">
      <c r="A51" s="68" t="s">
        <v>151</v>
      </c>
      <c r="B51" s="76" t="s">
        <v>147</v>
      </c>
      <c r="C51" s="91">
        <v>26605.54</v>
      </c>
      <c r="D51" s="72">
        <v>6098202</v>
      </c>
      <c r="F51" s="2" t="s">
        <v>153</v>
      </c>
      <c r="G51" s="76" t="s">
        <v>147</v>
      </c>
      <c r="H51" s="91">
        <v>5170227.26</v>
      </c>
      <c r="I51" s="72">
        <v>85976134</v>
      </c>
      <c r="J51" s="2" t="s">
        <v>153</v>
      </c>
    </row>
    <row r="52" spans="1:10" ht="16" x14ac:dyDescent="0.2">
      <c r="A52" s="68" t="s">
        <v>152</v>
      </c>
      <c r="B52" s="76" t="s">
        <v>147</v>
      </c>
      <c r="C52" s="91">
        <v>11206906.91</v>
      </c>
      <c r="D52" s="72">
        <v>650624080</v>
      </c>
      <c r="F52" s="2" t="s">
        <v>170</v>
      </c>
      <c r="G52" s="76" t="s">
        <v>147</v>
      </c>
      <c r="H52" s="91">
        <v>1478982.88</v>
      </c>
      <c r="I52" s="72">
        <v>51474534</v>
      </c>
      <c r="J52" s="2" t="s">
        <v>170</v>
      </c>
    </row>
    <row r="53" spans="1:10" ht="16" x14ac:dyDescent="0.2">
      <c r="A53" s="68" t="s">
        <v>153</v>
      </c>
      <c r="B53" s="76" t="s">
        <v>147</v>
      </c>
      <c r="C53" s="91">
        <v>5170227.26</v>
      </c>
      <c r="D53" s="72">
        <v>85976134</v>
      </c>
      <c r="F53" s="2" t="s">
        <v>154</v>
      </c>
      <c r="G53" s="76" t="s">
        <v>147</v>
      </c>
      <c r="H53" s="91">
        <v>289302.73</v>
      </c>
      <c r="I53" s="72">
        <v>25189926</v>
      </c>
      <c r="J53" s="2" t="s">
        <v>154</v>
      </c>
    </row>
    <row r="54" spans="1:10" ht="16" x14ac:dyDescent="0.2">
      <c r="A54" s="68" t="s">
        <v>154</v>
      </c>
      <c r="B54" s="76" t="s">
        <v>147</v>
      </c>
      <c r="C54" s="92">
        <v>289302.73</v>
      </c>
      <c r="D54" s="93">
        <v>25189926</v>
      </c>
      <c r="F54" s="2" t="s">
        <v>155</v>
      </c>
      <c r="G54" s="76" t="s">
        <v>147</v>
      </c>
      <c r="H54" s="91">
        <v>7153772.4299999997</v>
      </c>
      <c r="I54" s="72">
        <v>133138820</v>
      </c>
      <c r="J54" s="2" t="s">
        <v>155</v>
      </c>
    </row>
    <row r="55" spans="1:10" ht="16" x14ac:dyDescent="0.2">
      <c r="A55" s="68" t="s">
        <v>155</v>
      </c>
      <c r="B55" s="76" t="s">
        <v>147</v>
      </c>
      <c r="C55" s="91">
        <v>7153772.4299999997</v>
      </c>
      <c r="D55" s="72">
        <v>133138820</v>
      </c>
      <c r="F55" s="2" t="s">
        <v>156</v>
      </c>
      <c r="G55" s="76" t="s">
        <v>147</v>
      </c>
      <c r="H55" s="91">
        <v>11206906.91</v>
      </c>
      <c r="I55" s="72">
        <v>650624080</v>
      </c>
      <c r="J55" s="2" t="s">
        <v>156</v>
      </c>
    </row>
    <row r="56" spans="1:10" ht="16" x14ac:dyDescent="0.2">
      <c r="A56" s="68" t="s">
        <v>157</v>
      </c>
      <c r="B56" s="76" t="s">
        <v>147</v>
      </c>
      <c r="C56" s="91">
        <v>95165.36</v>
      </c>
      <c r="D56" s="72">
        <v>3770888</v>
      </c>
      <c r="F56" s="2" t="s">
        <v>157</v>
      </c>
      <c r="G56" s="76" t="s">
        <v>147</v>
      </c>
      <c r="H56" s="91">
        <v>94866.41</v>
      </c>
      <c r="I56" s="72">
        <v>3742490</v>
      </c>
      <c r="J56" s="2" t="s">
        <v>157</v>
      </c>
    </row>
    <row r="57" spans="1:10" ht="16" x14ac:dyDescent="0.2">
      <c r="A57" s="68" t="s">
        <v>158</v>
      </c>
      <c r="B57" s="76" t="s">
        <v>147</v>
      </c>
      <c r="C57" s="71">
        <v>1986139.32</v>
      </c>
      <c r="D57" s="72">
        <v>52885997</v>
      </c>
      <c r="F57" s="2" t="s">
        <v>158</v>
      </c>
      <c r="G57" s="76" t="s">
        <v>147</v>
      </c>
      <c r="H57" s="71">
        <v>1986139.32</v>
      </c>
      <c r="I57" s="72">
        <v>52885997</v>
      </c>
      <c r="J57" s="2" t="s">
        <v>158</v>
      </c>
    </row>
    <row r="58" spans="1:10" ht="16" x14ac:dyDescent="0.2">
      <c r="A58" s="68" t="s">
        <v>159</v>
      </c>
      <c r="B58" s="76" t="s">
        <v>147</v>
      </c>
      <c r="C58" s="71">
        <v>1522636.67</v>
      </c>
      <c r="D58" s="72">
        <v>6512984</v>
      </c>
      <c r="F58" s="2" t="s">
        <v>160</v>
      </c>
      <c r="G58" s="76" t="s">
        <v>147</v>
      </c>
      <c r="H58" s="71">
        <v>298.95</v>
      </c>
      <c r="I58" s="72">
        <v>28398</v>
      </c>
      <c r="J58" s="2" t="s">
        <v>160</v>
      </c>
    </row>
    <row r="59" spans="1:10" ht="16" x14ac:dyDescent="0.2">
      <c r="A59" s="68" t="s">
        <v>171</v>
      </c>
      <c r="B59" s="76" t="s">
        <v>147</v>
      </c>
      <c r="C59" s="77">
        <v>1.36</v>
      </c>
      <c r="D59" s="78">
        <v>596</v>
      </c>
      <c r="F59" s="2" t="s">
        <v>159</v>
      </c>
      <c r="G59" s="76" t="s">
        <v>147</v>
      </c>
      <c r="H59" s="77">
        <v>1522636.67</v>
      </c>
      <c r="I59" s="78">
        <v>6512984</v>
      </c>
      <c r="J59" s="2" t="s">
        <v>159</v>
      </c>
    </row>
    <row r="60" spans="1:10" ht="16" x14ac:dyDescent="0.2">
      <c r="A60" s="68" t="s">
        <v>161</v>
      </c>
      <c r="B60" s="76" t="s">
        <v>147</v>
      </c>
      <c r="C60" s="77">
        <v>330411.59000000003</v>
      </c>
      <c r="D60" s="78">
        <v>947476</v>
      </c>
      <c r="F60" s="2" t="s">
        <v>171</v>
      </c>
      <c r="G60" s="76" t="s">
        <v>147</v>
      </c>
      <c r="H60" s="77">
        <v>1.36</v>
      </c>
      <c r="I60" s="78">
        <v>596</v>
      </c>
      <c r="J60" s="2" t="s">
        <v>171</v>
      </c>
    </row>
    <row r="61" spans="1:10" ht="16" x14ac:dyDescent="0.2">
      <c r="A61" s="68" t="s">
        <v>162</v>
      </c>
      <c r="B61" s="76" t="s">
        <v>147</v>
      </c>
      <c r="C61" s="77">
        <v>8339082.46</v>
      </c>
      <c r="D61" s="78">
        <v>39459726</v>
      </c>
      <c r="F61" s="2" t="s">
        <v>161</v>
      </c>
      <c r="G61" s="76" t="s">
        <v>147</v>
      </c>
      <c r="H61" s="77">
        <v>330411.59000000003</v>
      </c>
      <c r="I61" s="78">
        <v>947476</v>
      </c>
      <c r="J61" s="2" t="s">
        <v>161</v>
      </c>
    </row>
    <row r="62" spans="1:10" ht="16" x14ac:dyDescent="0.2">
      <c r="A62" s="25" t="s">
        <v>134</v>
      </c>
      <c r="C62" s="70">
        <f>SUM(C43:C61)</f>
        <v>65012224.110000007</v>
      </c>
      <c r="D62" s="40">
        <f>SUM(D43:D61)</f>
        <v>1430795156</v>
      </c>
      <c r="F62" s="2" t="s">
        <v>162</v>
      </c>
      <c r="G62" s="76" t="s">
        <v>147</v>
      </c>
      <c r="H62" s="77">
        <v>8339082.46</v>
      </c>
      <c r="I62" s="78">
        <v>39459726</v>
      </c>
      <c r="J62" s="2" t="s">
        <v>162</v>
      </c>
    </row>
    <row r="63" spans="1:10" x14ac:dyDescent="0.15">
      <c r="A63" s="2" t="s">
        <v>172</v>
      </c>
      <c r="F63" s="2" t="s">
        <v>134</v>
      </c>
      <c r="H63" s="94">
        <f>SUM(H43:H62)</f>
        <v>65012224.109999999</v>
      </c>
      <c r="I63" s="95">
        <f>SUM(I43:I62)</f>
        <v>1430795156</v>
      </c>
    </row>
  </sheetData>
  <mergeCells count="1">
    <mergeCell ref="A1:F1"/>
  </mergeCells>
  <printOptions horizontalCentered="1"/>
  <pageMargins left="0.75" right="0.75" top="1" bottom="1" header="0.5" footer="0.5"/>
  <pageSetup scale="75" orientation="landscape" horizontalDpi="4294967292" verticalDpi="429496729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C6B07-5D54-C249-B2ED-31CF43972CBC}">
  <sheetPr>
    <tabColor theme="0"/>
  </sheetPr>
  <dimension ref="A1:N71"/>
  <sheetViews>
    <sheetView zoomScale="89" zoomScaleNormal="89" workbookViewId="0">
      <selection activeCell="Q13" sqref="Q13"/>
    </sheetView>
  </sheetViews>
  <sheetFormatPr baseColWidth="10" defaultColWidth="8.83203125" defaultRowHeight="13" x14ac:dyDescent="0.15"/>
  <cols>
    <col min="1" max="1" width="17.6640625" style="2" customWidth="1"/>
    <col min="2" max="2" width="15.83203125" style="2" customWidth="1"/>
    <col min="3" max="5" width="15.6640625" style="2" customWidth="1"/>
    <col min="6" max="6" width="15.6640625" style="40" customWidth="1"/>
    <col min="7" max="7" width="17.5" style="2" customWidth="1"/>
    <col min="8" max="8" width="19.5" style="2" customWidth="1"/>
    <col min="9" max="9" width="15.83203125" style="2" customWidth="1"/>
    <col min="10" max="10" width="8.83203125" style="2"/>
    <col min="11" max="11" width="18.83203125" style="2" customWidth="1"/>
    <col min="12" max="12" width="13.6640625" style="2" bestFit="1" customWidth="1"/>
    <col min="13" max="13" width="18.1640625" style="2" bestFit="1" customWidth="1"/>
    <col min="14" max="14" width="8.83203125" style="2"/>
    <col min="15" max="15" width="18" style="2" customWidth="1"/>
    <col min="16" max="16" width="11.33203125" style="2" bestFit="1" customWidth="1"/>
    <col min="17" max="16384" width="8.83203125" style="2"/>
  </cols>
  <sheetData>
    <row r="1" spans="1:14" ht="44" customHeight="1" x14ac:dyDescent="0.15">
      <c r="A1" s="1004" t="s">
        <v>1167</v>
      </c>
      <c r="B1" s="1005"/>
      <c r="C1" s="1005"/>
      <c r="D1" s="1005"/>
      <c r="E1" s="1005"/>
      <c r="F1" s="1005"/>
      <c r="G1" s="1005"/>
    </row>
    <row r="2" spans="1:14" ht="16" x14ac:dyDescent="0.2">
      <c r="A2"/>
      <c r="I2" s="49"/>
      <c r="J2" s="49"/>
      <c r="K2" s="49"/>
      <c r="L2" s="49"/>
      <c r="M2" s="49"/>
      <c r="N2" s="49"/>
    </row>
    <row r="3" spans="1:14" ht="17" customHeight="1" x14ac:dyDescent="0.15">
      <c r="A3" s="2" t="s">
        <v>118</v>
      </c>
      <c r="I3" s="49"/>
      <c r="J3" s="49"/>
      <c r="K3" s="49"/>
      <c r="L3" s="49"/>
      <c r="M3" s="49"/>
      <c r="N3" s="49"/>
    </row>
    <row r="4" spans="1:14" ht="17" x14ac:dyDescent="0.15">
      <c r="A4" s="82" t="s">
        <v>119</v>
      </c>
      <c r="B4" s="82" t="s">
        <v>163</v>
      </c>
      <c r="C4" s="82" t="s">
        <v>121</v>
      </c>
      <c r="D4" s="7"/>
      <c r="E4" s="7"/>
      <c r="F4" s="96"/>
      <c r="G4" s="7"/>
      <c r="H4" s="7"/>
      <c r="I4" s="97"/>
      <c r="J4" s="97"/>
      <c r="K4" s="97"/>
      <c r="L4" s="97"/>
      <c r="M4" s="97"/>
      <c r="N4" s="97"/>
    </row>
    <row r="5" spans="1:14" ht="17" x14ac:dyDescent="0.2">
      <c r="A5" s="98" t="s">
        <v>122</v>
      </c>
      <c r="B5" s="99">
        <f t="shared" ref="B5:B17" si="0">C23/1024</f>
        <v>14936.860166015626</v>
      </c>
      <c r="C5" s="99">
        <f t="shared" ref="C5:C17" si="1">D23/1000000</f>
        <v>370.384795</v>
      </c>
      <c r="I5" s="49"/>
      <c r="J5" s="49"/>
      <c r="K5" s="49"/>
      <c r="L5" s="49"/>
      <c r="M5" s="49"/>
      <c r="N5" s="49"/>
    </row>
    <row r="6" spans="1:14" ht="17" x14ac:dyDescent="0.2">
      <c r="A6" s="98" t="s">
        <v>123</v>
      </c>
      <c r="B6" s="99">
        <f t="shared" si="0"/>
        <v>59784.812978515627</v>
      </c>
      <c r="C6" s="99">
        <f t="shared" si="1"/>
        <v>155.95418000000001</v>
      </c>
      <c r="I6" s="49"/>
      <c r="J6" s="49"/>
      <c r="K6" s="49"/>
      <c r="L6" s="49"/>
      <c r="M6" s="49"/>
      <c r="N6" s="49"/>
    </row>
    <row r="7" spans="1:14" ht="17" x14ac:dyDescent="0.2">
      <c r="A7" s="98" t="s">
        <v>124</v>
      </c>
      <c r="B7" s="99">
        <f t="shared" si="0"/>
        <v>176.12210937500001</v>
      </c>
      <c r="C7" s="99">
        <f t="shared" si="1"/>
        <v>554.63565500000004</v>
      </c>
      <c r="I7" s="49"/>
      <c r="J7" s="49"/>
      <c r="K7" s="49"/>
      <c r="L7" s="49"/>
      <c r="M7" s="49"/>
      <c r="N7" s="49"/>
    </row>
    <row r="8" spans="1:14" ht="17" x14ac:dyDescent="0.2">
      <c r="A8" s="98" t="s">
        <v>125</v>
      </c>
      <c r="B8" s="99">
        <f t="shared" si="0"/>
        <v>14612.256289062499</v>
      </c>
      <c r="C8" s="99">
        <f t="shared" si="1"/>
        <v>33.621834</v>
      </c>
      <c r="I8" s="49"/>
      <c r="J8" s="49"/>
      <c r="K8" s="49"/>
      <c r="L8" s="49"/>
      <c r="M8" s="49"/>
      <c r="N8" s="49"/>
    </row>
    <row r="9" spans="1:14" ht="17" x14ac:dyDescent="0.2">
      <c r="A9" s="98" t="s">
        <v>126</v>
      </c>
      <c r="B9" s="99">
        <f t="shared" si="0"/>
        <v>14966.434775390626</v>
      </c>
      <c r="C9" s="99">
        <f t="shared" si="1"/>
        <v>563.53816800000004</v>
      </c>
      <c r="I9" s="49"/>
      <c r="J9" s="49"/>
      <c r="K9" s="49"/>
      <c r="L9" s="49"/>
      <c r="M9" s="49"/>
    </row>
    <row r="10" spans="1:14" ht="17" customHeight="1" x14ac:dyDescent="0.2">
      <c r="A10" s="98" t="s">
        <v>127</v>
      </c>
      <c r="B10" s="99">
        <f t="shared" si="0"/>
        <v>511.4546484375</v>
      </c>
      <c r="C10" s="99">
        <f t="shared" si="1"/>
        <v>37.122104999999998</v>
      </c>
      <c r="I10" s="49"/>
      <c r="J10" s="49"/>
      <c r="K10" s="49"/>
      <c r="L10" s="49"/>
      <c r="M10" s="49"/>
    </row>
    <row r="11" spans="1:14" ht="17" customHeight="1" x14ac:dyDescent="0.2">
      <c r="A11" s="98" t="s">
        <v>128</v>
      </c>
      <c r="B11" s="99">
        <f t="shared" si="0"/>
        <v>46750.812753906248</v>
      </c>
      <c r="C11" s="99">
        <f t="shared" si="1"/>
        <v>2540.1814220000001</v>
      </c>
      <c r="I11" s="49"/>
      <c r="J11" s="49"/>
      <c r="K11" s="49"/>
      <c r="L11" s="49"/>
      <c r="M11" s="49"/>
      <c r="N11" s="49"/>
    </row>
    <row r="12" spans="1:14" ht="17" x14ac:dyDescent="0.2">
      <c r="A12" s="98" t="s">
        <v>154</v>
      </c>
      <c r="B12" s="99">
        <f t="shared" si="0"/>
        <v>29448.589980468751</v>
      </c>
      <c r="C12" s="99">
        <f t="shared" si="1"/>
        <v>998.07210399999997</v>
      </c>
      <c r="I12" s="49"/>
      <c r="J12" s="49"/>
      <c r="K12" s="49"/>
      <c r="L12" s="49"/>
      <c r="M12" s="49"/>
      <c r="N12" s="49"/>
    </row>
    <row r="13" spans="1:14" ht="17" x14ac:dyDescent="0.2">
      <c r="A13" s="98" t="s">
        <v>130</v>
      </c>
      <c r="B13" s="99">
        <f t="shared" si="0"/>
        <v>9637.2880468749991</v>
      </c>
      <c r="C13" s="99">
        <f t="shared" si="1"/>
        <v>323.36988400000001</v>
      </c>
      <c r="I13" s="49"/>
      <c r="J13" s="49"/>
      <c r="K13" s="49"/>
      <c r="L13" s="49"/>
      <c r="M13" s="49"/>
      <c r="N13" s="49"/>
    </row>
    <row r="14" spans="1:14" ht="17" x14ac:dyDescent="0.2">
      <c r="A14" s="98" t="s">
        <v>131</v>
      </c>
      <c r="B14" s="99">
        <f t="shared" si="0"/>
        <v>9660.7978125000009</v>
      </c>
      <c r="C14" s="99">
        <f t="shared" si="1"/>
        <v>100.307014</v>
      </c>
      <c r="I14" s="49"/>
      <c r="J14" s="49"/>
      <c r="K14" s="49"/>
      <c r="L14" s="49"/>
      <c r="M14" s="49"/>
      <c r="N14" s="49"/>
    </row>
    <row r="15" spans="1:14" ht="17" x14ac:dyDescent="0.2">
      <c r="A15" s="98" t="s">
        <v>132</v>
      </c>
      <c r="B15" s="99">
        <f t="shared" si="0"/>
        <v>1039.020234375</v>
      </c>
      <c r="C15" s="99">
        <f t="shared" si="1"/>
        <v>8.1447129999999994</v>
      </c>
      <c r="I15" s="49"/>
      <c r="J15" s="49"/>
      <c r="K15" s="49"/>
      <c r="L15" s="49"/>
      <c r="M15" s="49"/>
      <c r="N15" s="49"/>
    </row>
    <row r="16" spans="1:14" ht="17" x14ac:dyDescent="0.2">
      <c r="A16" s="98" t="s">
        <v>133</v>
      </c>
      <c r="B16" s="99">
        <f t="shared" si="0"/>
        <v>29609.427626953126</v>
      </c>
      <c r="C16" s="99">
        <f t="shared" si="1"/>
        <v>148.30091200000001</v>
      </c>
      <c r="E16" s="4"/>
      <c r="I16" s="49"/>
      <c r="J16" s="49"/>
      <c r="K16" s="49"/>
      <c r="L16" s="49"/>
      <c r="M16" s="49"/>
      <c r="N16" s="49"/>
    </row>
    <row r="17" spans="1:14" ht="16" customHeight="1" x14ac:dyDescent="0.2">
      <c r="A17" s="98" t="s">
        <v>164</v>
      </c>
      <c r="B17" s="99">
        <f t="shared" si="0"/>
        <v>15.893154296875</v>
      </c>
      <c r="C17" s="99">
        <f t="shared" si="1"/>
        <v>9.1600000000000004E-4</v>
      </c>
      <c r="I17" s="49"/>
      <c r="J17" s="49"/>
      <c r="K17" s="49"/>
      <c r="L17" s="49"/>
      <c r="M17" s="49"/>
      <c r="N17" s="49"/>
    </row>
    <row r="18" spans="1:14" ht="16" x14ac:dyDescent="0.2">
      <c r="A18" s="57" t="s">
        <v>134</v>
      </c>
      <c r="B18" s="53">
        <f>SUM(B5:B17)</f>
        <v>231149.7705761719</v>
      </c>
      <c r="C18" s="53">
        <f>SUM(C5:C17)</f>
        <v>5833.6337019999992</v>
      </c>
      <c r="F18" s="2"/>
      <c r="H18" s="49"/>
      <c r="I18" s="49"/>
      <c r="J18" s="49"/>
      <c r="K18" s="49"/>
      <c r="L18" s="49"/>
    </row>
    <row r="19" spans="1:14" ht="14" x14ac:dyDescent="0.15">
      <c r="A19" s="10" t="s">
        <v>173</v>
      </c>
      <c r="B19" s="100">
        <f>B18/1024</f>
        <v>225.73219782829287</v>
      </c>
      <c r="C19" s="70"/>
      <c r="F19" s="2"/>
      <c r="H19" s="49"/>
      <c r="I19" s="101"/>
      <c r="J19" s="49"/>
      <c r="K19" s="49"/>
      <c r="L19" s="49"/>
    </row>
    <row r="20" spans="1:14" x14ac:dyDescent="0.15">
      <c r="F20" s="2"/>
      <c r="H20" s="49"/>
      <c r="I20" s="101"/>
      <c r="J20" s="49"/>
      <c r="K20" s="49"/>
      <c r="L20" s="49"/>
    </row>
    <row r="21" spans="1:14" x14ac:dyDescent="0.15">
      <c r="A21" s="2" t="s">
        <v>136</v>
      </c>
      <c r="F21" s="2"/>
      <c r="H21" s="49"/>
      <c r="I21" s="49"/>
      <c r="J21" s="49"/>
      <c r="K21" s="49"/>
      <c r="L21" s="49"/>
    </row>
    <row r="22" spans="1:14" ht="14" x14ac:dyDescent="0.15">
      <c r="A22" s="60" t="s">
        <v>119</v>
      </c>
      <c r="B22" s="60" t="s">
        <v>137</v>
      </c>
      <c r="C22" s="61" t="s">
        <v>138</v>
      </c>
      <c r="D22" s="87" t="s">
        <v>139</v>
      </c>
      <c r="F22" s="2"/>
      <c r="H22" s="49"/>
      <c r="I22" s="101"/>
      <c r="J22" s="49"/>
      <c r="K22" s="49"/>
      <c r="L22" s="49"/>
    </row>
    <row r="23" spans="1:14" ht="14" x14ac:dyDescent="0.15">
      <c r="A23" s="20" t="s">
        <v>122</v>
      </c>
      <c r="B23" s="20" t="s">
        <v>174</v>
      </c>
      <c r="C23" s="71">
        <f>C40+C41</f>
        <v>15295344.810000001</v>
      </c>
      <c r="D23" s="72">
        <f>D40+D41</f>
        <v>370384795</v>
      </c>
      <c r="F23" s="2"/>
      <c r="H23" s="49"/>
      <c r="I23" s="101"/>
      <c r="J23" s="49"/>
      <c r="K23" s="49"/>
      <c r="L23" s="49"/>
    </row>
    <row r="24" spans="1:14" ht="14" x14ac:dyDescent="0.15">
      <c r="A24" s="20" t="s">
        <v>148</v>
      </c>
      <c r="B24" s="20" t="s">
        <v>140</v>
      </c>
      <c r="C24" s="71">
        <f>C42+C43</f>
        <v>61219648.490000002</v>
      </c>
      <c r="D24" s="72">
        <f>D42+D43</f>
        <v>155954180</v>
      </c>
      <c r="F24" s="2"/>
      <c r="H24" s="49"/>
      <c r="I24" s="49"/>
      <c r="J24" s="49"/>
      <c r="K24" s="49"/>
      <c r="L24" s="49"/>
    </row>
    <row r="25" spans="1:14" ht="14" x14ac:dyDescent="0.15">
      <c r="A25" s="20" t="s">
        <v>124</v>
      </c>
      <c r="B25" s="20" t="s">
        <v>140</v>
      </c>
      <c r="C25" s="71">
        <f>C44</f>
        <v>180349.04</v>
      </c>
      <c r="D25" s="72">
        <f>D44</f>
        <v>554635655</v>
      </c>
      <c r="F25" s="2"/>
      <c r="H25" s="49"/>
      <c r="I25" s="101"/>
      <c r="J25" s="49"/>
      <c r="K25" s="49"/>
      <c r="L25" s="49"/>
    </row>
    <row r="26" spans="1:14" ht="14" x14ac:dyDescent="0.15">
      <c r="A26" s="20" t="s">
        <v>125</v>
      </c>
      <c r="B26" s="20" t="s">
        <v>140</v>
      </c>
      <c r="C26" s="71">
        <f>C45</f>
        <v>14962950.439999999</v>
      </c>
      <c r="D26" s="72">
        <f>D45</f>
        <v>33621834</v>
      </c>
      <c r="F26" s="2"/>
      <c r="H26" s="49"/>
      <c r="I26" s="101"/>
      <c r="J26" s="49"/>
      <c r="K26" s="49"/>
      <c r="L26" s="49"/>
    </row>
    <row r="27" spans="1:14" ht="14" x14ac:dyDescent="0.15">
      <c r="A27" s="20" t="s">
        <v>126</v>
      </c>
      <c r="B27" s="20" t="s">
        <v>140</v>
      </c>
      <c r="C27" s="71">
        <f>C46+C47</f>
        <v>15325629.210000001</v>
      </c>
      <c r="D27" s="72">
        <f>D46+D47</f>
        <v>563538168</v>
      </c>
      <c r="F27" s="2"/>
      <c r="H27" s="49"/>
      <c r="I27" s="101"/>
      <c r="J27" s="49"/>
      <c r="K27" s="49"/>
      <c r="L27" s="49"/>
    </row>
    <row r="28" spans="1:14" ht="14" x14ac:dyDescent="0.15">
      <c r="A28" s="20" t="s">
        <v>175</v>
      </c>
      <c r="B28" s="20" t="s">
        <v>140</v>
      </c>
      <c r="C28" s="71">
        <f>C48+C49</f>
        <v>523729.56</v>
      </c>
      <c r="D28" s="72">
        <f>D48+D49</f>
        <v>37122105</v>
      </c>
      <c r="F28" s="2"/>
      <c r="J28" s="49"/>
      <c r="K28" s="49"/>
      <c r="L28" s="49"/>
    </row>
    <row r="29" spans="1:14" ht="14" x14ac:dyDescent="0.15">
      <c r="A29" s="20" t="s">
        <v>128</v>
      </c>
      <c r="B29" s="20" t="s">
        <v>140</v>
      </c>
      <c r="C29" s="71">
        <f>C50+C51</f>
        <v>47872832.259999998</v>
      </c>
      <c r="D29" s="72">
        <f>D50+D51</f>
        <v>2540181422</v>
      </c>
      <c r="F29" s="2"/>
      <c r="H29" s="49"/>
      <c r="I29" s="49"/>
      <c r="J29" s="49"/>
      <c r="K29" s="49"/>
      <c r="L29" s="49"/>
    </row>
    <row r="30" spans="1:14" ht="19" customHeight="1" x14ac:dyDescent="0.15">
      <c r="A30" s="20" t="s">
        <v>154</v>
      </c>
      <c r="B30" s="20" t="s">
        <v>140</v>
      </c>
      <c r="C30" s="71">
        <f>C52+C53</f>
        <v>30155356.140000001</v>
      </c>
      <c r="D30" s="72">
        <f>D52+D53</f>
        <v>998072104</v>
      </c>
      <c r="F30" s="2"/>
      <c r="H30" s="49"/>
      <c r="I30" s="49"/>
      <c r="J30" s="49"/>
      <c r="K30" s="49"/>
      <c r="L30" s="49"/>
    </row>
    <row r="31" spans="1:14" ht="14" x14ac:dyDescent="0.15">
      <c r="A31" s="20" t="s">
        <v>157</v>
      </c>
      <c r="B31" s="20" t="s">
        <v>140</v>
      </c>
      <c r="C31" s="71">
        <f>C54+C55</f>
        <v>9868582.959999999</v>
      </c>
      <c r="D31" s="72">
        <f>D54+D55</f>
        <v>323369884</v>
      </c>
      <c r="F31" s="2"/>
    </row>
    <row r="32" spans="1:14" ht="14" x14ac:dyDescent="0.15">
      <c r="A32" s="20" t="s">
        <v>131</v>
      </c>
      <c r="B32" s="20" t="s">
        <v>140</v>
      </c>
      <c r="C32" s="71">
        <f>C56+C57</f>
        <v>9892656.9600000009</v>
      </c>
      <c r="D32" s="72">
        <f>D56+D57</f>
        <v>100307014</v>
      </c>
      <c r="F32" s="2"/>
    </row>
    <row r="33" spans="1:9" ht="12" customHeight="1" x14ac:dyDescent="0.15">
      <c r="A33" s="20" t="s">
        <v>171</v>
      </c>
      <c r="B33" s="20" t="s">
        <v>140</v>
      </c>
      <c r="C33" s="71">
        <f>C58+C59</f>
        <v>1063956.72</v>
      </c>
      <c r="D33" s="72">
        <f>D58+D59</f>
        <v>8144713</v>
      </c>
      <c r="F33" s="2"/>
    </row>
    <row r="34" spans="1:9" ht="14" x14ac:dyDescent="0.15">
      <c r="A34" s="20" t="s">
        <v>176</v>
      </c>
      <c r="B34" s="20" t="s">
        <v>140</v>
      </c>
      <c r="C34" s="71">
        <f>C60+C61</f>
        <v>30320053.890000001</v>
      </c>
      <c r="D34" s="72">
        <f>D60+D61</f>
        <v>148300912</v>
      </c>
      <c r="F34" s="2"/>
    </row>
    <row r="35" spans="1:9" ht="14" x14ac:dyDescent="0.15">
      <c r="A35" s="20" t="s">
        <v>164</v>
      </c>
      <c r="B35" s="20" t="s">
        <v>140</v>
      </c>
      <c r="C35" s="71">
        <f>C62</f>
        <v>16274.59</v>
      </c>
      <c r="D35" s="72">
        <f>D62</f>
        <v>916</v>
      </c>
      <c r="F35" s="2"/>
    </row>
    <row r="36" spans="1:9" ht="14" x14ac:dyDescent="0.15">
      <c r="A36" s="20" t="s">
        <v>134</v>
      </c>
      <c r="B36" s="20"/>
      <c r="C36" s="71">
        <f>SUM(C23:C35)</f>
        <v>236697365.07000002</v>
      </c>
      <c r="D36" s="72">
        <f>SUM(D23:D35)</f>
        <v>5833633702</v>
      </c>
      <c r="F36" s="2"/>
    </row>
    <row r="37" spans="1:9" x14ac:dyDescent="0.15">
      <c r="C37" s="70"/>
      <c r="D37" s="40"/>
      <c r="F37" s="2"/>
    </row>
    <row r="38" spans="1:9" x14ac:dyDescent="0.15">
      <c r="A38" s="2" t="s">
        <v>141</v>
      </c>
      <c r="B38" s="2" t="s">
        <v>167</v>
      </c>
      <c r="C38" s="2" t="s">
        <v>177</v>
      </c>
      <c r="D38" s="40"/>
      <c r="F38" s="2" t="s">
        <v>143</v>
      </c>
      <c r="G38" s="2" t="s">
        <v>167</v>
      </c>
      <c r="H38" s="2" t="s">
        <v>177</v>
      </c>
      <c r="I38" s="40"/>
    </row>
    <row r="39" spans="1:9" ht="14" x14ac:dyDescent="0.15">
      <c r="A39" s="60" t="s">
        <v>144</v>
      </c>
      <c r="B39" s="61" t="s">
        <v>145</v>
      </c>
      <c r="C39" s="61" t="s">
        <v>138</v>
      </c>
      <c r="D39" s="87" t="s">
        <v>139</v>
      </c>
      <c r="F39" s="60" t="s">
        <v>144</v>
      </c>
      <c r="G39" s="61" t="s">
        <v>145</v>
      </c>
      <c r="H39" s="61" t="s">
        <v>138</v>
      </c>
      <c r="I39" s="87" t="s">
        <v>139</v>
      </c>
    </row>
    <row r="40" spans="1:9" ht="16" x14ac:dyDescent="0.2">
      <c r="A40" s="2" t="s">
        <v>122</v>
      </c>
      <c r="B40" s="76" t="s">
        <v>178</v>
      </c>
      <c r="C40" s="92">
        <v>11462089.9</v>
      </c>
      <c r="D40" s="93">
        <v>324960526</v>
      </c>
      <c r="F40" s="68" t="s">
        <v>146</v>
      </c>
      <c r="G40" s="76" t="s">
        <v>178</v>
      </c>
      <c r="H40" s="92">
        <v>3833254.91</v>
      </c>
      <c r="I40" s="93">
        <v>45424269</v>
      </c>
    </row>
    <row r="41" spans="1:9" ht="16" x14ac:dyDescent="0.2">
      <c r="A41" s="2" t="s">
        <v>146</v>
      </c>
      <c r="B41" s="76" t="s">
        <v>178</v>
      </c>
      <c r="C41" s="92">
        <v>3833254.91</v>
      </c>
      <c r="D41" s="93">
        <v>45424269</v>
      </c>
      <c r="F41" s="68" t="s">
        <v>148</v>
      </c>
      <c r="G41" s="76" t="s">
        <v>178</v>
      </c>
      <c r="H41" s="92">
        <v>14535797.790000001</v>
      </c>
      <c r="I41" s="93">
        <v>33329744</v>
      </c>
    </row>
    <row r="42" spans="1:9" ht="16" x14ac:dyDescent="0.2">
      <c r="A42" s="2" t="s">
        <v>148</v>
      </c>
      <c r="B42" s="76" t="s">
        <v>178</v>
      </c>
      <c r="C42" s="92">
        <v>3374079.72</v>
      </c>
      <c r="D42" s="93">
        <v>15358817</v>
      </c>
      <c r="F42" s="68" t="s">
        <v>149</v>
      </c>
      <c r="G42" s="76" t="s">
        <v>178</v>
      </c>
      <c r="H42" s="92">
        <v>46683850.700000003</v>
      </c>
      <c r="I42" s="93">
        <v>122624436</v>
      </c>
    </row>
    <row r="43" spans="1:9" ht="16" x14ac:dyDescent="0.2">
      <c r="A43" s="2" t="s">
        <v>149</v>
      </c>
      <c r="B43" s="76" t="s">
        <v>178</v>
      </c>
      <c r="C43" s="92">
        <v>57845568.770000003</v>
      </c>
      <c r="D43" s="93">
        <v>140595363</v>
      </c>
      <c r="F43" s="68" t="s">
        <v>124</v>
      </c>
      <c r="G43" s="76" t="s">
        <v>178</v>
      </c>
      <c r="H43" s="92">
        <v>180349.04</v>
      </c>
      <c r="I43" s="93">
        <v>554635655</v>
      </c>
    </row>
    <row r="44" spans="1:9" ht="16" x14ac:dyDescent="0.2">
      <c r="A44" s="2" t="s">
        <v>124</v>
      </c>
      <c r="B44" s="76" t="s">
        <v>178</v>
      </c>
      <c r="C44" s="92">
        <v>180349.04</v>
      </c>
      <c r="D44" s="93">
        <v>554635655</v>
      </c>
      <c r="F44" s="68" t="s">
        <v>125</v>
      </c>
      <c r="G44" s="76" t="s">
        <v>178</v>
      </c>
      <c r="H44" s="92">
        <v>14962950.439999999</v>
      </c>
      <c r="I44" s="93">
        <v>33621834</v>
      </c>
    </row>
    <row r="45" spans="1:9" ht="16" x14ac:dyDescent="0.2">
      <c r="A45" s="2" t="s">
        <v>125</v>
      </c>
      <c r="B45" s="76" t="s">
        <v>178</v>
      </c>
      <c r="C45" s="92">
        <v>14962950.439999999</v>
      </c>
      <c r="D45" s="93">
        <v>33621834</v>
      </c>
      <c r="F45" s="68" t="s">
        <v>126</v>
      </c>
      <c r="G45" s="76" t="s">
        <v>178</v>
      </c>
      <c r="H45" s="92">
        <v>8549198.75</v>
      </c>
      <c r="I45" s="93">
        <v>269636972</v>
      </c>
    </row>
    <row r="46" spans="1:9" ht="16" x14ac:dyDescent="0.2">
      <c r="A46" s="2" t="s">
        <v>126</v>
      </c>
      <c r="B46" s="76" t="s">
        <v>178</v>
      </c>
      <c r="C46" s="92">
        <v>8549198.75</v>
      </c>
      <c r="D46" s="93">
        <v>269636972</v>
      </c>
      <c r="F46" s="68" t="s">
        <v>150</v>
      </c>
      <c r="G46" s="76" t="s">
        <v>178</v>
      </c>
      <c r="H46" s="92">
        <v>6776430.46</v>
      </c>
      <c r="I46" s="93">
        <v>293901196</v>
      </c>
    </row>
    <row r="47" spans="1:9" ht="16" x14ac:dyDescent="0.2">
      <c r="A47" s="2" t="s">
        <v>150</v>
      </c>
      <c r="B47" s="76" t="s">
        <v>178</v>
      </c>
      <c r="C47" s="92">
        <v>6776430.46</v>
      </c>
      <c r="D47" s="93">
        <v>293901196</v>
      </c>
      <c r="F47" s="68" t="s">
        <v>175</v>
      </c>
      <c r="G47" s="76" t="s">
        <v>178</v>
      </c>
      <c r="H47" s="92">
        <v>44210.89</v>
      </c>
      <c r="I47" s="93">
        <v>9795424</v>
      </c>
    </row>
    <row r="48" spans="1:9" ht="16" x14ac:dyDescent="0.2">
      <c r="A48" s="2" t="s">
        <v>175</v>
      </c>
      <c r="B48" s="76" t="s">
        <v>178</v>
      </c>
      <c r="C48" s="92">
        <v>44210.89</v>
      </c>
      <c r="D48" s="93">
        <v>9795424</v>
      </c>
      <c r="F48" s="68" t="s">
        <v>151</v>
      </c>
      <c r="G48" s="76" t="s">
        <v>178</v>
      </c>
      <c r="H48" s="92">
        <v>479518.67</v>
      </c>
      <c r="I48" s="93">
        <v>27326681</v>
      </c>
    </row>
    <row r="49" spans="1:10" ht="16" x14ac:dyDescent="0.2">
      <c r="A49" s="2" t="s">
        <v>151</v>
      </c>
      <c r="B49" s="76" t="s">
        <v>178</v>
      </c>
      <c r="C49" s="92">
        <v>479518.67</v>
      </c>
      <c r="D49" s="93">
        <v>27326681</v>
      </c>
      <c r="F49" s="68" t="s">
        <v>153</v>
      </c>
      <c r="G49" s="76" t="s">
        <v>178</v>
      </c>
      <c r="H49" s="92">
        <v>11771889.18</v>
      </c>
      <c r="I49" s="93">
        <v>158247164</v>
      </c>
      <c r="J49" s="70"/>
    </row>
    <row r="50" spans="1:10" ht="16" x14ac:dyDescent="0.2">
      <c r="A50" s="2" t="s">
        <v>152</v>
      </c>
      <c r="B50" s="76" t="s">
        <v>178</v>
      </c>
      <c r="C50" s="92">
        <v>36100943.079999998</v>
      </c>
      <c r="D50" s="93">
        <v>2381934258</v>
      </c>
      <c r="F50" s="68" t="s">
        <v>179</v>
      </c>
      <c r="G50" s="76" t="s">
        <v>178</v>
      </c>
      <c r="H50" s="92">
        <v>5803996.4699999997</v>
      </c>
      <c r="I50" s="93">
        <v>181397238</v>
      </c>
    </row>
    <row r="51" spans="1:10" ht="16" x14ac:dyDescent="0.2">
      <c r="A51" s="2" t="s">
        <v>153</v>
      </c>
      <c r="B51" s="76" t="s">
        <v>178</v>
      </c>
      <c r="C51" s="92">
        <v>11771889.18</v>
      </c>
      <c r="D51" s="93">
        <v>158247164</v>
      </c>
      <c r="F51" s="68" t="s">
        <v>170</v>
      </c>
      <c r="G51" s="76" t="s">
        <v>178</v>
      </c>
      <c r="H51" s="92">
        <v>4003839.78</v>
      </c>
      <c r="I51" s="93">
        <v>101454491</v>
      </c>
    </row>
    <row r="52" spans="1:10" ht="16" x14ac:dyDescent="0.2">
      <c r="A52" s="2" t="s">
        <v>154</v>
      </c>
      <c r="B52" s="76" t="s">
        <v>178</v>
      </c>
      <c r="C52" s="92">
        <v>5377207.7000000002</v>
      </c>
      <c r="D52" s="93">
        <v>519030159</v>
      </c>
      <c r="F52" s="68" t="s">
        <v>180</v>
      </c>
      <c r="G52" s="76" t="s">
        <v>178</v>
      </c>
      <c r="H52" s="92">
        <v>1654253.65</v>
      </c>
      <c r="I52" s="93">
        <v>42108797</v>
      </c>
      <c r="J52" s="90"/>
    </row>
    <row r="53" spans="1:10" ht="16" x14ac:dyDescent="0.2">
      <c r="A53" s="2" t="s">
        <v>155</v>
      </c>
      <c r="B53" s="76" t="s">
        <v>178</v>
      </c>
      <c r="C53" s="92">
        <v>24778148.440000001</v>
      </c>
      <c r="D53" s="93">
        <v>479041945</v>
      </c>
      <c r="F53" s="68" t="s">
        <v>154</v>
      </c>
      <c r="G53" s="76" t="s">
        <v>178</v>
      </c>
      <c r="H53" s="92">
        <v>5377207.7000000002</v>
      </c>
      <c r="I53" s="93">
        <v>519030159</v>
      </c>
    </row>
    <row r="54" spans="1:10" ht="16" x14ac:dyDescent="0.2">
      <c r="A54" s="2" t="s">
        <v>157</v>
      </c>
      <c r="B54" s="76" t="s">
        <v>178</v>
      </c>
      <c r="C54" s="92">
        <v>4600995.9499999993</v>
      </c>
      <c r="D54" s="93">
        <v>184318613</v>
      </c>
      <c r="F54" s="68" t="s">
        <v>155</v>
      </c>
      <c r="G54" s="76" t="s">
        <v>178</v>
      </c>
      <c r="H54" s="92">
        <v>24778148.440000001</v>
      </c>
      <c r="I54" s="93">
        <v>479041945</v>
      </c>
    </row>
    <row r="55" spans="1:10" ht="16" x14ac:dyDescent="0.2">
      <c r="A55" s="2" t="s">
        <v>158</v>
      </c>
      <c r="B55" s="76" t="s">
        <v>178</v>
      </c>
      <c r="C55" s="102">
        <v>5267587.01</v>
      </c>
      <c r="D55" s="93">
        <v>139051271</v>
      </c>
      <c r="F55" s="68" t="s">
        <v>156</v>
      </c>
      <c r="G55" s="76" t="s">
        <v>178</v>
      </c>
      <c r="H55" s="102">
        <v>36100943.079999998</v>
      </c>
      <c r="I55" s="93">
        <v>2381934258</v>
      </c>
    </row>
    <row r="56" spans="1:10" ht="16" x14ac:dyDescent="0.2">
      <c r="A56" s="2" t="s">
        <v>181</v>
      </c>
      <c r="B56" s="76" t="s">
        <v>178</v>
      </c>
      <c r="C56" s="102">
        <v>6299394.9000000004</v>
      </c>
      <c r="D56" s="93">
        <v>75597847</v>
      </c>
      <c r="F56" s="68" t="s">
        <v>157</v>
      </c>
      <c r="G56" s="76" t="s">
        <v>178</v>
      </c>
      <c r="H56" s="102">
        <v>4599061.5999999996</v>
      </c>
      <c r="I56" s="93">
        <v>183680852</v>
      </c>
    </row>
    <row r="57" spans="1:10" ht="16" x14ac:dyDescent="0.2">
      <c r="A57" s="2" t="s">
        <v>159</v>
      </c>
      <c r="B57" s="76" t="s">
        <v>178</v>
      </c>
      <c r="C57" s="102">
        <v>3593262.06</v>
      </c>
      <c r="D57" s="93">
        <v>24709167</v>
      </c>
      <c r="F57" s="68" t="s">
        <v>158</v>
      </c>
      <c r="G57" s="76" t="s">
        <v>178</v>
      </c>
      <c r="H57" s="102">
        <v>5267587.01</v>
      </c>
      <c r="I57" s="93">
        <v>139051271</v>
      </c>
    </row>
    <row r="58" spans="1:10" ht="16" x14ac:dyDescent="0.2">
      <c r="A58" s="2" t="s">
        <v>171</v>
      </c>
      <c r="B58" s="76" t="s">
        <v>178</v>
      </c>
      <c r="C58" s="102">
        <v>165007.38</v>
      </c>
      <c r="D58" s="93">
        <v>3582896</v>
      </c>
      <c r="F58" s="68" t="s">
        <v>160</v>
      </c>
      <c r="G58" s="76" t="s">
        <v>178</v>
      </c>
      <c r="H58" s="102">
        <v>31.77</v>
      </c>
      <c r="I58" s="93">
        <v>105122</v>
      </c>
    </row>
    <row r="59" spans="1:10" ht="16" x14ac:dyDescent="0.2">
      <c r="A59" s="2" t="s">
        <v>161</v>
      </c>
      <c r="B59" s="76" t="s">
        <v>178</v>
      </c>
      <c r="C59" s="79">
        <v>898949.34</v>
      </c>
      <c r="D59" s="80">
        <v>4561817</v>
      </c>
      <c r="F59" s="68" t="s">
        <v>182</v>
      </c>
      <c r="G59" s="76" t="s">
        <v>178</v>
      </c>
      <c r="H59" s="79">
        <v>1902.58</v>
      </c>
      <c r="I59" s="80">
        <v>532639</v>
      </c>
    </row>
    <row r="60" spans="1:10" ht="16" x14ac:dyDescent="0.2">
      <c r="A60" s="2" t="s">
        <v>176</v>
      </c>
      <c r="B60" s="76" t="s">
        <v>178</v>
      </c>
      <c r="C60" s="79">
        <v>1044282.64</v>
      </c>
      <c r="D60" s="80">
        <v>39284693</v>
      </c>
      <c r="F60" s="68" t="s">
        <v>181</v>
      </c>
      <c r="G60" s="76" t="s">
        <v>178</v>
      </c>
      <c r="H60" s="79">
        <v>6299394.9000000004</v>
      </c>
      <c r="I60" s="80">
        <v>75597847</v>
      </c>
    </row>
    <row r="61" spans="1:10" ht="16" x14ac:dyDescent="0.2">
      <c r="A61" s="2" t="s">
        <v>162</v>
      </c>
      <c r="B61" s="76" t="s">
        <v>178</v>
      </c>
      <c r="C61" s="79">
        <v>29275771.25</v>
      </c>
      <c r="D61" s="80">
        <v>109016219</v>
      </c>
      <c r="F61" s="68" t="s">
        <v>159</v>
      </c>
      <c r="G61" s="76" t="s">
        <v>178</v>
      </c>
      <c r="H61" s="79">
        <v>3593262.06</v>
      </c>
      <c r="I61" s="80">
        <v>24709167</v>
      </c>
    </row>
    <row r="62" spans="1:10" ht="16" x14ac:dyDescent="0.2">
      <c r="A62" s="2" t="s">
        <v>164</v>
      </c>
      <c r="B62" s="76" t="s">
        <v>178</v>
      </c>
      <c r="C62" s="79">
        <v>16274.59</v>
      </c>
      <c r="D62" s="80">
        <v>916</v>
      </c>
      <c r="F62" s="68" t="s">
        <v>171</v>
      </c>
      <c r="G62" s="76" t="s">
        <v>178</v>
      </c>
      <c r="H62" s="103">
        <v>165007.38</v>
      </c>
      <c r="I62" s="104">
        <v>3582896</v>
      </c>
    </row>
    <row r="63" spans="1:10" ht="16" x14ac:dyDescent="0.2">
      <c r="A63" s="68" t="s">
        <v>134</v>
      </c>
      <c r="B63" s="68"/>
      <c r="C63" s="77">
        <f>SUM(C40:C62)</f>
        <v>236697365.06999996</v>
      </c>
      <c r="D63" s="78">
        <f>SUM(D40:D62)</f>
        <v>5833633702</v>
      </c>
      <c r="F63" s="68" t="s">
        <v>161</v>
      </c>
      <c r="G63" s="76" t="s">
        <v>178</v>
      </c>
      <c r="H63" s="64">
        <v>898949.34</v>
      </c>
      <c r="I63" s="65">
        <v>4561817</v>
      </c>
    </row>
    <row r="64" spans="1:10" ht="16" x14ac:dyDescent="0.2">
      <c r="D64" s="2" t="s">
        <v>183</v>
      </c>
      <c r="E64" s="94">
        <f>C41+C43+C45+C47+C49+C51+C53+C55+C57+C59+C61</f>
        <v>159483330.53000003</v>
      </c>
      <c r="F64" s="68" t="s">
        <v>176</v>
      </c>
      <c r="G64" s="76" t="s">
        <v>178</v>
      </c>
      <c r="H64" s="68">
        <v>37319.230000000003</v>
      </c>
      <c r="I64" s="68">
        <v>2608269</v>
      </c>
    </row>
    <row r="65" spans="1:9" ht="16" x14ac:dyDescent="0.2">
      <c r="A65" s="2" t="s">
        <v>172</v>
      </c>
      <c r="E65" s="94">
        <f>E64/1024^2</f>
        <v>152.0951562213898</v>
      </c>
      <c r="F65" s="68" t="s">
        <v>162</v>
      </c>
      <c r="G65" s="76" t="s">
        <v>178</v>
      </c>
      <c r="H65" s="68">
        <v>29275771.25</v>
      </c>
      <c r="I65" s="68">
        <v>109016219</v>
      </c>
    </row>
    <row r="66" spans="1:9" ht="16" x14ac:dyDescent="0.2">
      <c r="F66" s="68" t="s">
        <v>184</v>
      </c>
      <c r="G66" s="76" t="s">
        <v>178</v>
      </c>
      <c r="H66" s="68">
        <v>1006963.41</v>
      </c>
      <c r="I66" s="68">
        <v>36676424</v>
      </c>
    </row>
    <row r="67" spans="1:9" ht="16" x14ac:dyDescent="0.2">
      <c r="F67" s="68" t="s">
        <v>164</v>
      </c>
      <c r="G67" s="76" t="s">
        <v>178</v>
      </c>
      <c r="H67" s="68">
        <v>16274.59</v>
      </c>
      <c r="I67" s="68">
        <v>916</v>
      </c>
    </row>
    <row r="68" spans="1:9" x14ac:dyDescent="0.15">
      <c r="F68" s="2" t="s">
        <v>134</v>
      </c>
      <c r="H68" s="94">
        <f>SUM(H40:H67)</f>
        <v>236697365.07000005</v>
      </c>
      <c r="I68" s="95">
        <f>SUM(I40:I67)</f>
        <v>5833633702</v>
      </c>
    </row>
    <row r="69" spans="1:9" x14ac:dyDescent="0.15">
      <c r="F69" s="2"/>
    </row>
    <row r="70" spans="1:9" x14ac:dyDescent="0.15">
      <c r="F70" s="2"/>
    </row>
    <row r="71" spans="1:9" x14ac:dyDescent="0.15">
      <c r="F71" s="2"/>
    </row>
  </sheetData>
  <mergeCells count="1">
    <mergeCell ref="A1:G1"/>
  </mergeCells>
  <printOptions horizontalCentered="1"/>
  <pageMargins left="0.75" right="0.75" top="1" bottom="1" header="0.5" footer="0.5"/>
  <pageSetup scale="75" orientation="landscape" horizontalDpi="4294967292" verticalDpi="4294967292"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BEF73-D8EC-2B42-8EF4-44961424DDDB}">
  <sheetPr>
    <tabColor theme="0"/>
  </sheetPr>
  <dimension ref="A1:AI265"/>
  <sheetViews>
    <sheetView topLeftCell="A238" zoomScale="120" zoomScaleNormal="120" workbookViewId="0">
      <selection activeCell="A72" sqref="A72:A83"/>
    </sheetView>
  </sheetViews>
  <sheetFormatPr baseColWidth="10" defaultColWidth="8.83203125" defaultRowHeight="13" x14ac:dyDescent="0.2"/>
  <cols>
    <col min="1" max="1" width="23.33203125" style="12" customWidth="1"/>
    <col min="2" max="2" width="13.6640625" style="12" bestFit="1" customWidth="1"/>
    <col min="3" max="3" width="13.83203125" style="12" bestFit="1" customWidth="1"/>
    <col min="4" max="4" width="14.6640625" style="12" bestFit="1" customWidth="1"/>
    <col min="5" max="5" width="15.1640625" style="12" customWidth="1"/>
    <col min="6" max="6" width="13.1640625" style="12" customWidth="1"/>
    <col min="7" max="7" width="13" style="12" customWidth="1"/>
    <col min="8" max="8" width="14.6640625" style="12" customWidth="1"/>
    <col min="9" max="9" width="13.33203125" style="12" bestFit="1" customWidth="1"/>
    <col min="10" max="10" width="12.83203125" style="12" bestFit="1" customWidth="1"/>
    <col min="11" max="11" width="13.83203125" style="12" customWidth="1"/>
    <col min="12" max="12" width="12.33203125" style="12" customWidth="1"/>
    <col min="13" max="13" width="13.1640625" style="12" customWidth="1"/>
    <col min="14" max="14" width="14.1640625" style="12" customWidth="1"/>
    <col min="15" max="15" width="14.6640625" style="12" customWidth="1"/>
    <col min="16" max="16" width="15.5" style="12" customWidth="1"/>
    <col min="17" max="17" width="14.6640625" style="12" customWidth="1"/>
    <col min="18" max="18" width="15" style="12" customWidth="1"/>
    <col min="19" max="19" width="15.6640625" style="12" customWidth="1"/>
    <col min="20" max="20" width="16.1640625" style="12" customWidth="1"/>
    <col min="21" max="21" width="13.5" style="12" customWidth="1"/>
    <col min="22" max="22" width="14" style="12" bestFit="1" customWidth="1"/>
    <col min="23" max="23" width="19.6640625" style="12" customWidth="1"/>
    <col min="24" max="24" width="18.1640625" style="12" customWidth="1"/>
    <col min="25" max="25" width="20.83203125" style="12" customWidth="1"/>
    <col min="26" max="26" width="19.1640625" style="12" customWidth="1"/>
    <col min="27" max="27" width="20.33203125" style="105" customWidth="1"/>
    <col min="28" max="28" width="22.5" style="12" customWidth="1"/>
    <col min="29" max="29" width="9" style="12" bestFit="1" customWidth="1"/>
    <col min="30" max="30" width="10.33203125" style="12" customWidth="1"/>
    <col min="31" max="16384" width="8.83203125" style="12"/>
  </cols>
  <sheetData>
    <row r="1" spans="1:15" ht="39" customHeight="1" x14ac:dyDescent="0.2">
      <c r="A1" s="1002" t="s">
        <v>1095</v>
      </c>
      <c r="B1" s="1003"/>
      <c r="C1" s="1003"/>
      <c r="D1" s="1003"/>
      <c r="E1" s="1003"/>
      <c r="F1" s="1003"/>
      <c r="G1" s="1003"/>
    </row>
    <row r="2" spans="1:15" ht="41" customHeight="1" x14ac:dyDescent="0.2">
      <c r="A2" s="988"/>
      <c r="B2" s="988"/>
      <c r="C2" s="988"/>
      <c r="D2" s="988"/>
      <c r="E2" s="988"/>
      <c r="F2" s="988"/>
      <c r="G2" s="988"/>
      <c r="H2" s="106"/>
      <c r="I2" s="106"/>
      <c r="J2" s="106"/>
      <c r="K2" s="106"/>
      <c r="L2" s="106"/>
      <c r="M2" s="106"/>
      <c r="N2" s="106"/>
      <c r="O2" s="106"/>
    </row>
    <row r="8" spans="1:15" x14ac:dyDescent="0.2">
      <c r="A8" s="107"/>
    </row>
    <row r="9" spans="1:15" x14ac:dyDescent="0.2">
      <c r="A9" s="107"/>
    </row>
    <row r="10" spans="1:15" ht="20" customHeight="1" x14ac:dyDescent="0.2">
      <c r="A10" s="107"/>
    </row>
    <row r="11" spans="1:15" x14ac:dyDescent="0.2">
      <c r="A11" s="107"/>
    </row>
    <row r="12" spans="1:15" x14ac:dyDescent="0.2">
      <c r="A12" s="107"/>
    </row>
    <row r="13" spans="1:15" ht="30.75" customHeight="1" x14ac:dyDescent="0.2">
      <c r="A13" s="1006" t="s">
        <v>185</v>
      </c>
      <c r="B13" s="1008"/>
      <c r="C13" s="1008"/>
      <c r="D13" s="1008"/>
    </row>
    <row r="14" spans="1:15" ht="11.25" customHeight="1" x14ac:dyDescent="0.2">
      <c r="A14" s="108"/>
      <c r="B14" s="108"/>
      <c r="C14" s="108"/>
    </row>
    <row r="15" spans="1:15" ht="17.25" customHeight="1" x14ac:dyDescent="0.2">
      <c r="A15" s="110"/>
      <c r="B15" s="108"/>
      <c r="C15" s="108"/>
    </row>
    <row r="16" spans="1:15" ht="12" customHeight="1" x14ac:dyDescent="0.2">
      <c r="A16" s="108"/>
      <c r="B16" s="108"/>
      <c r="C16" s="108"/>
    </row>
    <row r="17" spans="1:27" ht="12" customHeight="1" x14ac:dyDescent="0.2">
      <c r="A17" s="111"/>
    </row>
    <row r="18" spans="1:27" x14ac:dyDescent="0.2">
      <c r="A18" s="12" t="s">
        <v>118</v>
      </c>
    </row>
    <row r="19" spans="1:27" ht="38" customHeight="1" x14ac:dyDescent="0.2">
      <c r="A19" s="112" t="s">
        <v>186</v>
      </c>
      <c r="B19" s="113" t="s">
        <v>122</v>
      </c>
      <c r="C19" s="113" t="s">
        <v>148</v>
      </c>
      <c r="D19" s="113" t="s">
        <v>124</v>
      </c>
      <c r="E19" s="113" t="s">
        <v>125</v>
      </c>
      <c r="F19" s="113" t="s">
        <v>126</v>
      </c>
      <c r="G19" s="113" t="s">
        <v>175</v>
      </c>
      <c r="H19" s="114" t="s">
        <v>128</v>
      </c>
      <c r="I19" s="114" t="s">
        <v>129</v>
      </c>
      <c r="J19" s="113" t="s">
        <v>157</v>
      </c>
      <c r="K19" s="115" t="s">
        <v>131</v>
      </c>
      <c r="L19" s="113" t="s">
        <v>171</v>
      </c>
      <c r="M19" s="113" t="s">
        <v>133</v>
      </c>
      <c r="N19" s="113" t="s">
        <v>164</v>
      </c>
      <c r="O19" s="115" t="s">
        <v>134</v>
      </c>
      <c r="T19" s="116"/>
      <c r="U19" s="116"/>
      <c r="V19" s="116"/>
      <c r="W19" s="116"/>
      <c r="X19" s="116"/>
      <c r="Y19" s="116"/>
      <c r="Z19" s="117"/>
      <c r="AA19" s="116"/>
    </row>
    <row r="20" spans="1:27" ht="32" customHeight="1" x14ac:dyDescent="0.15">
      <c r="A20" s="118" t="s">
        <v>187</v>
      </c>
      <c r="B20" s="119">
        <f t="shared" ref="B20:N20" si="0">B38</f>
        <v>127.054129</v>
      </c>
      <c r="C20" s="119">
        <f t="shared" si="0"/>
        <v>2032.3661779999998</v>
      </c>
      <c r="D20" s="119">
        <f t="shared" si="0"/>
        <v>1136.6354509999999</v>
      </c>
      <c r="E20" s="119">
        <f t="shared" si="0"/>
        <v>0.13900900000000002</v>
      </c>
      <c r="F20" s="119">
        <f t="shared" si="0"/>
        <v>1396.7555599999998</v>
      </c>
      <c r="G20" s="119">
        <f t="shared" si="0"/>
        <v>61.820840999999994</v>
      </c>
      <c r="H20" s="119">
        <f t="shared" si="0"/>
        <v>856.37644300000011</v>
      </c>
      <c r="I20" s="119">
        <f t="shared" si="0"/>
        <v>8446.1079570000002</v>
      </c>
      <c r="J20" s="119">
        <f t="shared" si="0"/>
        <v>1023.304382</v>
      </c>
      <c r="K20" s="119">
        <f t="shared" si="0"/>
        <v>71.399936999999994</v>
      </c>
      <c r="L20" s="119">
        <f t="shared" si="0"/>
        <v>117.524756</v>
      </c>
      <c r="M20" s="119">
        <f t="shared" si="0"/>
        <v>526.60040500000002</v>
      </c>
      <c r="N20" s="119">
        <f t="shared" si="0"/>
        <v>2.5000000000000001E-4</v>
      </c>
      <c r="O20" s="119">
        <f>SUM(B20:N20)</f>
        <v>15796.085298</v>
      </c>
      <c r="P20" s="2"/>
      <c r="Q20" s="120"/>
      <c r="R20" s="120"/>
      <c r="S20" s="120"/>
      <c r="T20" s="120"/>
      <c r="U20" s="120"/>
      <c r="V20" s="120"/>
      <c r="W20" s="120"/>
      <c r="X20" s="120"/>
      <c r="Y20" s="120"/>
      <c r="Z20" s="105"/>
      <c r="AA20" s="120"/>
    </row>
    <row r="21" spans="1:27" ht="14" x14ac:dyDescent="0.15">
      <c r="A21" s="118" t="s">
        <v>188</v>
      </c>
      <c r="B21" s="119">
        <f>B68</f>
        <v>15254.847918434172</v>
      </c>
      <c r="C21" s="119">
        <f t="shared" ref="C21:N21" si="1">C68</f>
        <v>161166.33362126211</v>
      </c>
      <c r="D21" s="119">
        <f t="shared" si="1"/>
        <v>624.8489313141439</v>
      </c>
      <c r="E21" s="119">
        <f t="shared" si="1"/>
        <v>6.6486040012050527</v>
      </c>
      <c r="F21" s="119">
        <f t="shared" si="1"/>
        <v>33434.001522306498</v>
      </c>
      <c r="G21" s="119">
        <f t="shared" si="1"/>
        <v>1357.426846862666</v>
      </c>
      <c r="H21" s="119">
        <f t="shared" si="1"/>
        <v>48206.500866283684</v>
      </c>
      <c r="I21" s="119">
        <f t="shared" si="1"/>
        <v>80730.296350117234</v>
      </c>
      <c r="J21" s="119">
        <f t="shared" si="1"/>
        <v>129740.34174742151</v>
      </c>
      <c r="K21" s="119">
        <f t="shared" si="1"/>
        <v>6160.4523149530278</v>
      </c>
      <c r="L21" s="119">
        <f t="shared" si="1"/>
        <v>17221.674466776829</v>
      </c>
      <c r="M21" s="119">
        <f t="shared" si="1"/>
        <v>29377.246124062603</v>
      </c>
      <c r="N21" s="119">
        <f t="shared" si="1"/>
        <v>7.871003454056328E-4</v>
      </c>
      <c r="O21" s="119">
        <f>SUM(B21:N21)</f>
        <v>523280.62010089611</v>
      </c>
      <c r="P21" s="121">
        <f>O21/1024</f>
        <v>511.01623056728135</v>
      </c>
      <c r="Q21" s="2"/>
    </row>
    <row r="22" spans="1:27" x14ac:dyDescent="0.15">
      <c r="A22" s="122"/>
      <c r="B22" s="120"/>
      <c r="C22" s="120"/>
      <c r="D22" s="120"/>
      <c r="E22" s="120"/>
      <c r="F22" s="2"/>
      <c r="G22" s="2"/>
      <c r="H22" s="2"/>
      <c r="I22" s="2"/>
      <c r="J22" s="120"/>
      <c r="K22" s="120"/>
      <c r="L22" s="120"/>
      <c r="M22" s="120"/>
      <c r="N22" s="2"/>
      <c r="Q22" s="2"/>
    </row>
    <row r="23" spans="1:27" x14ac:dyDescent="0.15">
      <c r="A23" s="122"/>
      <c r="B23" s="120"/>
      <c r="C23" s="120"/>
      <c r="D23" s="120"/>
      <c r="E23" s="120"/>
      <c r="F23" s="2"/>
      <c r="G23" s="2"/>
      <c r="H23" s="2"/>
      <c r="I23" s="2"/>
      <c r="J23" s="120"/>
      <c r="K23" s="120"/>
      <c r="L23" s="120"/>
      <c r="M23" s="120"/>
      <c r="N23" s="120"/>
      <c r="Q23" s="2"/>
    </row>
    <row r="24" spans="1:27" ht="12" customHeight="1" x14ac:dyDescent="0.2">
      <c r="A24" s="123" t="s">
        <v>136</v>
      </c>
      <c r="B24" s="123"/>
      <c r="C24" s="123"/>
      <c r="D24" s="123"/>
      <c r="E24" s="123"/>
      <c r="F24" s="123"/>
      <c r="G24" s="123"/>
      <c r="H24" s="123"/>
      <c r="I24" s="123"/>
      <c r="J24" s="123"/>
      <c r="K24" s="123"/>
      <c r="L24" s="123"/>
      <c r="M24" s="123"/>
      <c r="N24" s="123"/>
      <c r="O24" s="123"/>
      <c r="Q24" s="105"/>
      <c r="R24" s="105"/>
    </row>
    <row r="25" spans="1:27" ht="34" x14ac:dyDescent="0.2">
      <c r="A25" s="124" t="s">
        <v>189</v>
      </c>
      <c r="B25" s="125" t="s">
        <v>122</v>
      </c>
      <c r="C25" s="125" t="s">
        <v>148</v>
      </c>
      <c r="D25" s="125" t="s">
        <v>124</v>
      </c>
      <c r="E25" s="125" t="s">
        <v>125</v>
      </c>
      <c r="F25" s="125" t="s">
        <v>126</v>
      </c>
      <c r="G25" s="125" t="s">
        <v>175</v>
      </c>
      <c r="H25" s="126" t="s">
        <v>128</v>
      </c>
      <c r="I25" s="126" t="s">
        <v>129</v>
      </c>
      <c r="J25" s="127" t="s">
        <v>157</v>
      </c>
      <c r="K25" s="127" t="s">
        <v>131</v>
      </c>
      <c r="L25" s="127" t="s">
        <v>171</v>
      </c>
      <c r="M25" s="127" t="s">
        <v>133</v>
      </c>
      <c r="N25" s="127" t="s">
        <v>164</v>
      </c>
      <c r="O25" s="127" t="s">
        <v>134</v>
      </c>
      <c r="Q25" s="105"/>
      <c r="R25" s="105"/>
    </row>
    <row r="26" spans="1:27" ht="16" x14ac:dyDescent="0.2">
      <c r="A26" s="128" t="s">
        <v>198</v>
      </c>
      <c r="B26" s="129">
        <f>SUM(B42,L42:M42)/1000000</f>
        <v>5.1952809999999996</v>
      </c>
      <c r="C26" s="129">
        <f t="shared" ref="C26:C37" si="2">SUM(C42:D42)/1000000</f>
        <v>133.16952599999999</v>
      </c>
      <c r="D26" s="129">
        <f t="shared" ref="D26:D37" si="3">E42/1000000</f>
        <v>105.323565</v>
      </c>
      <c r="E26" s="129">
        <f t="shared" ref="E26:E37" si="4">F42/10^6</f>
        <v>6.7669999999999996E-3</v>
      </c>
      <c r="F26" s="129">
        <f t="shared" ref="F26:F37" si="5">SUM(G42:I42)/10^6</f>
        <v>63.859546999999999</v>
      </c>
      <c r="G26" s="129">
        <f t="shared" ref="G26:G37" si="6">J42/1000000</f>
        <v>2.4502679999999999</v>
      </c>
      <c r="H26" s="129">
        <f>(K42+P42)/10^6</f>
        <v>43.881594999999997</v>
      </c>
      <c r="I26" s="129">
        <f>(N42+O42)/10^6</f>
        <v>199.56294700000001</v>
      </c>
      <c r="J26" s="129">
        <f t="shared" ref="J26:J37" si="7">SUM(Q42:T42)/10^6</f>
        <v>29.813085999999998</v>
      </c>
      <c r="K26" s="129">
        <f>SUM(U42,V42)/10^6</f>
        <v>6.9067360000000004</v>
      </c>
      <c r="L26" s="129">
        <f t="shared" ref="L26:L37" si="8">SUM(W42:X42)/10^6</f>
        <v>5.9233479999999998</v>
      </c>
      <c r="M26" s="129">
        <f>Y42/10^6</f>
        <v>14.588773</v>
      </c>
      <c r="N26" s="129">
        <f>Z42/10^6</f>
        <v>2.5000000000000001E-4</v>
      </c>
      <c r="O26" s="130">
        <f>SUM(B26:N26)</f>
        <v>610.68168900000001</v>
      </c>
      <c r="Q26" s="105"/>
      <c r="R26" s="105"/>
    </row>
    <row r="27" spans="1:27" ht="16" x14ac:dyDescent="0.2">
      <c r="A27" s="128" t="s">
        <v>199</v>
      </c>
      <c r="B27" s="129">
        <f t="shared" ref="B27:B37" si="9">SUM(B43,L43:M43)/1000000</f>
        <v>4.2283840000000001</v>
      </c>
      <c r="C27" s="129">
        <f t="shared" si="2"/>
        <v>140.33003099999999</v>
      </c>
      <c r="D27" s="129">
        <f t="shared" si="3"/>
        <v>110.982151</v>
      </c>
      <c r="E27" s="129">
        <f t="shared" si="4"/>
        <v>7.2370000000000004E-3</v>
      </c>
      <c r="F27" s="129">
        <f t="shared" si="5"/>
        <v>51.882080999999999</v>
      </c>
      <c r="G27" s="129">
        <f t="shared" si="6"/>
        <v>3.3602120000000002</v>
      </c>
      <c r="H27" s="129">
        <f t="shared" ref="H27:H37" si="10">(K43+P43)/10^6</f>
        <v>40.184851999999999</v>
      </c>
      <c r="I27" s="129">
        <f t="shared" ref="I27:I37" si="11">(N43+O43)/10^6</f>
        <v>278.06658599999997</v>
      </c>
      <c r="J27" s="129">
        <f t="shared" si="7"/>
        <v>17.217085000000001</v>
      </c>
      <c r="K27" s="129">
        <f t="shared" ref="K27:K37" si="12">SUM(U43,V43)/10^6</f>
        <v>7.7641980000000004</v>
      </c>
      <c r="L27" s="129">
        <f t="shared" si="8"/>
        <v>13.401559000000001</v>
      </c>
      <c r="M27" s="129">
        <f t="shared" ref="M27:N37" si="13">Y43/10^6</f>
        <v>27.097856</v>
      </c>
      <c r="N27" s="129">
        <f t="shared" si="13"/>
        <v>0</v>
      </c>
      <c r="O27" s="130">
        <f t="shared" ref="O27:O37" si="14">SUM(B27:N27)</f>
        <v>694.52223199999992</v>
      </c>
      <c r="Q27" s="105"/>
      <c r="R27" s="105"/>
    </row>
    <row r="28" spans="1:27" ht="16" x14ac:dyDescent="0.2">
      <c r="A28" s="128" t="s">
        <v>200</v>
      </c>
      <c r="B28" s="129">
        <f t="shared" si="9"/>
        <v>9.5568790000000003</v>
      </c>
      <c r="C28" s="129">
        <f t="shared" si="2"/>
        <v>124.419264</v>
      </c>
      <c r="D28" s="129">
        <f t="shared" si="3"/>
        <v>109.727743</v>
      </c>
      <c r="E28" s="129">
        <f t="shared" si="4"/>
        <v>7.8390000000000005E-3</v>
      </c>
      <c r="F28" s="129">
        <f t="shared" si="5"/>
        <v>60.308514000000002</v>
      </c>
      <c r="G28" s="129">
        <f t="shared" si="6"/>
        <v>15.294979</v>
      </c>
      <c r="H28" s="129">
        <f t="shared" si="10"/>
        <v>63.591144999999997</v>
      </c>
      <c r="I28" s="129">
        <f t="shared" si="11"/>
        <v>1056.816335</v>
      </c>
      <c r="J28" s="129">
        <f t="shared" si="7"/>
        <v>15.254791000000001</v>
      </c>
      <c r="K28" s="129">
        <f t="shared" si="12"/>
        <v>4.745552</v>
      </c>
      <c r="L28" s="129">
        <f t="shared" si="8"/>
        <v>15.268157</v>
      </c>
      <c r="M28" s="129">
        <f t="shared" si="13"/>
        <v>31.166074999999999</v>
      </c>
      <c r="N28" s="129">
        <f t="shared" si="13"/>
        <v>0</v>
      </c>
      <c r="O28" s="130">
        <f t="shared" si="14"/>
        <v>1506.1572730000003</v>
      </c>
      <c r="Q28" s="105"/>
      <c r="R28" s="105"/>
    </row>
    <row r="29" spans="1:27" ht="16" x14ac:dyDescent="0.2">
      <c r="A29" s="128" t="s">
        <v>201</v>
      </c>
      <c r="B29" s="129">
        <f t="shared" si="9"/>
        <v>5.5384120000000001</v>
      </c>
      <c r="C29" s="129">
        <f t="shared" si="2"/>
        <v>35.789988999999998</v>
      </c>
      <c r="D29" s="129">
        <f t="shared" si="3"/>
        <v>114.763319</v>
      </c>
      <c r="E29" s="129">
        <f t="shared" si="4"/>
        <v>6.5529999999999998E-3</v>
      </c>
      <c r="F29" s="129">
        <f t="shared" si="5"/>
        <v>60.149209999999997</v>
      </c>
      <c r="G29" s="129">
        <f t="shared" si="6"/>
        <v>1.3338399999999999</v>
      </c>
      <c r="H29" s="129">
        <f t="shared" si="10"/>
        <v>76.751360000000005</v>
      </c>
      <c r="I29" s="129">
        <f t="shared" si="11"/>
        <v>309.70631300000002</v>
      </c>
      <c r="J29" s="129">
        <f t="shared" si="7"/>
        <v>29.592226</v>
      </c>
      <c r="K29" s="129">
        <f t="shared" si="12"/>
        <v>2.1000519999999998</v>
      </c>
      <c r="L29" s="129">
        <f t="shared" si="8"/>
        <v>8.01084</v>
      </c>
      <c r="M29" s="129">
        <f t="shared" si="13"/>
        <v>22.131392999999999</v>
      </c>
      <c r="N29" s="129">
        <f t="shared" si="13"/>
        <v>0</v>
      </c>
      <c r="O29" s="130">
        <f t="shared" si="14"/>
        <v>665.87350700000002</v>
      </c>
      <c r="Q29" s="105"/>
      <c r="R29" s="105"/>
    </row>
    <row r="30" spans="1:27" ht="16" x14ac:dyDescent="0.2">
      <c r="A30" s="128" t="s">
        <v>202</v>
      </c>
      <c r="B30" s="129">
        <f t="shared" si="9"/>
        <v>6.1475999999999997</v>
      </c>
      <c r="C30" s="129">
        <f t="shared" si="2"/>
        <v>459.75967400000002</v>
      </c>
      <c r="D30" s="129">
        <f t="shared" si="3"/>
        <v>105.380593</v>
      </c>
      <c r="E30" s="129">
        <f t="shared" si="4"/>
        <v>2.2942000000000001E-2</v>
      </c>
      <c r="F30" s="129">
        <f t="shared" si="5"/>
        <v>86.709909999999994</v>
      </c>
      <c r="G30" s="129">
        <f t="shared" si="6"/>
        <v>1.5942769999999999</v>
      </c>
      <c r="H30" s="129">
        <f t="shared" si="10"/>
        <v>113.868324</v>
      </c>
      <c r="I30" s="129">
        <f t="shared" si="11"/>
        <v>827.68945399999996</v>
      </c>
      <c r="J30" s="129">
        <f t="shared" si="7"/>
        <v>123.264735</v>
      </c>
      <c r="K30" s="129">
        <f t="shared" si="12"/>
        <v>3.9051580000000001</v>
      </c>
      <c r="L30" s="129">
        <f t="shared" si="8"/>
        <v>5.20669</v>
      </c>
      <c r="M30" s="129">
        <f t="shared" si="13"/>
        <v>23.703236</v>
      </c>
      <c r="N30" s="129">
        <f t="shared" si="13"/>
        <v>0</v>
      </c>
      <c r="O30" s="130">
        <f t="shared" si="14"/>
        <v>1757.2525930000002</v>
      </c>
      <c r="Q30" s="105"/>
      <c r="R30" s="105"/>
    </row>
    <row r="31" spans="1:27" ht="16" x14ac:dyDescent="0.2">
      <c r="A31" s="128" t="s">
        <v>203</v>
      </c>
      <c r="B31" s="129">
        <f t="shared" si="9"/>
        <v>15.538076</v>
      </c>
      <c r="C31" s="129">
        <f t="shared" si="2"/>
        <v>342.27087899999998</v>
      </c>
      <c r="D31" s="129">
        <f t="shared" si="3"/>
        <v>85.536412999999996</v>
      </c>
      <c r="E31" s="129">
        <f t="shared" si="4"/>
        <v>4.8069000000000001E-2</v>
      </c>
      <c r="F31" s="129">
        <f t="shared" si="5"/>
        <v>231.73981900000001</v>
      </c>
      <c r="G31" s="129">
        <f t="shared" si="6"/>
        <v>20.66086</v>
      </c>
      <c r="H31" s="129">
        <f t="shared" si="10"/>
        <v>122.945407</v>
      </c>
      <c r="I31" s="129">
        <f t="shared" si="11"/>
        <v>2768.3647299999998</v>
      </c>
      <c r="J31" s="129">
        <f t="shared" si="7"/>
        <v>190.32160999999999</v>
      </c>
      <c r="K31" s="129">
        <f t="shared" si="12"/>
        <v>21.857901999999999</v>
      </c>
      <c r="L31" s="129">
        <f t="shared" si="8"/>
        <v>7.7273379999999996</v>
      </c>
      <c r="M31" s="129">
        <f t="shared" si="13"/>
        <v>50.714517000000001</v>
      </c>
      <c r="N31" s="129">
        <f t="shared" si="13"/>
        <v>0</v>
      </c>
      <c r="O31" s="130">
        <f t="shared" si="14"/>
        <v>3857.7256199999997</v>
      </c>
      <c r="Q31" s="105"/>
      <c r="R31" s="105"/>
    </row>
    <row r="32" spans="1:27" ht="16" x14ac:dyDescent="0.2">
      <c r="A32" s="128" t="s">
        <v>204</v>
      </c>
      <c r="B32" s="129">
        <f t="shared" si="9"/>
        <v>11.612297</v>
      </c>
      <c r="C32" s="129">
        <f t="shared" si="2"/>
        <v>54.916128999999998</v>
      </c>
      <c r="D32" s="129">
        <f t="shared" si="3"/>
        <v>92.429187999999996</v>
      </c>
      <c r="E32" s="129">
        <f t="shared" si="4"/>
        <v>9.5390000000000006E-3</v>
      </c>
      <c r="F32" s="129">
        <f t="shared" si="5"/>
        <v>113.00753</v>
      </c>
      <c r="G32" s="129">
        <f t="shared" si="6"/>
        <v>2.7273649999999998</v>
      </c>
      <c r="H32" s="129">
        <f t="shared" si="10"/>
        <v>72.873501000000005</v>
      </c>
      <c r="I32" s="129">
        <f t="shared" si="11"/>
        <v>340.331547</v>
      </c>
      <c r="J32" s="129">
        <f t="shared" si="7"/>
        <v>122.73791799999999</v>
      </c>
      <c r="K32" s="129">
        <f t="shared" si="12"/>
        <v>3.008238</v>
      </c>
      <c r="L32" s="129">
        <f t="shared" si="8"/>
        <v>11.284087</v>
      </c>
      <c r="M32" s="129">
        <f t="shared" si="13"/>
        <v>78.176519999999996</v>
      </c>
      <c r="N32" s="129">
        <f t="shared" si="13"/>
        <v>0</v>
      </c>
      <c r="O32" s="130">
        <f t="shared" si="14"/>
        <v>903.11385900000005</v>
      </c>
      <c r="Q32" s="105"/>
      <c r="R32" s="105"/>
    </row>
    <row r="33" spans="1:27" ht="16" x14ac:dyDescent="0.2">
      <c r="A33" s="128" t="s">
        <v>205</v>
      </c>
      <c r="B33" s="129">
        <f t="shared" si="9"/>
        <v>12.008535999999999</v>
      </c>
      <c r="C33" s="129">
        <f t="shared" si="2"/>
        <v>91.790266000000003</v>
      </c>
      <c r="D33" s="129">
        <f t="shared" si="3"/>
        <v>93.057007999999996</v>
      </c>
      <c r="E33" s="129">
        <f t="shared" si="4"/>
        <v>6.5409999999999999E-3</v>
      </c>
      <c r="F33" s="129">
        <f t="shared" si="5"/>
        <v>118.382672</v>
      </c>
      <c r="G33" s="129">
        <f t="shared" si="6"/>
        <v>1.9159839999999999</v>
      </c>
      <c r="H33" s="129">
        <f t="shared" si="10"/>
        <v>56.889099000000002</v>
      </c>
      <c r="I33" s="129">
        <f t="shared" si="11"/>
        <v>358.98064699999998</v>
      </c>
      <c r="J33" s="129">
        <f t="shared" si="7"/>
        <v>126.027473</v>
      </c>
      <c r="K33" s="129">
        <f t="shared" si="12"/>
        <v>3.5799029999999998</v>
      </c>
      <c r="L33" s="129">
        <f t="shared" si="8"/>
        <v>8.4884649999999997</v>
      </c>
      <c r="M33" s="129">
        <f t="shared" si="13"/>
        <v>71.688277999999997</v>
      </c>
      <c r="N33" s="129">
        <f t="shared" si="13"/>
        <v>0</v>
      </c>
      <c r="O33" s="130">
        <f t="shared" si="14"/>
        <v>942.81487199999992</v>
      </c>
      <c r="Q33" s="105"/>
      <c r="R33" s="105"/>
    </row>
    <row r="34" spans="1:27" ht="16" x14ac:dyDescent="0.2">
      <c r="A34" s="128" t="s">
        <v>206</v>
      </c>
      <c r="B34" s="129">
        <f t="shared" si="9"/>
        <v>14.043793000000001</v>
      </c>
      <c r="C34" s="129">
        <f t="shared" si="2"/>
        <v>69.401505999999998</v>
      </c>
      <c r="D34" s="129">
        <f t="shared" si="3"/>
        <v>59.222821000000003</v>
      </c>
      <c r="E34" s="129">
        <f t="shared" si="4"/>
        <v>8.0990000000000003E-3</v>
      </c>
      <c r="F34" s="129">
        <f t="shared" si="5"/>
        <v>189.30784499999999</v>
      </c>
      <c r="G34" s="129">
        <f t="shared" si="6"/>
        <v>2.9007670000000001</v>
      </c>
      <c r="H34" s="129">
        <f t="shared" si="10"/>
        <v>46.131746999999997</v>
      </c>
      <c r="I34" s="129">
        <f t="shared" si="11"/>
        <v>296.76475499999998</v>
      </c>
      <c r="J34" s="129">
        <f t="shared" si="7"/>
        <v>105.93678800000001</v>
      </c>
      <c r="K34" s="129">
        <f t="shared" si="12"/>
        <v>5.6577120000000001</v>
      </c>
      <c r="L34" s="129">
        <f t="shared" si="8"/>
        <v>10.324370999999999</v>
      </c>
      <c r="M34" s="129">
        <f t="shared" si="13"/>
        <v>70.736065999999994</v>
      </c>
      <c r="N34" s="129">
        <f t="shared" si="13"/>
        <v>0</v>
      </c>
      <c r="O34" s="130">
        <f t="shared" si="14"/>
        <v>870.43626999999992</v>
      </c>
      <c r="Q34" s="105"/>
      <c r="R34" s="105"/>
    </row>
    <row r="35" spans="1:27" ht="16" x14ac:dyDescent="0.2">
      <c r="A35" s="128" t="s">
        <v>207</v>
      </c>
      <c r="B35" s="129">
        <f t="shared" si="9"/>
        <v>20.260622999999999</v>
      </c>
      <c r="C35" s="129">
        <f t="shared" si="2"/>
        <v>36.927652999999999</v>
      </c>
      <c r="D35" s="129">
        <f t="shared" si="3"/>
        <v>62.276933</v>
      </c>
      <c r="E35" s="129">
        <f t="shared" si="4"/>
        <v>5.228E-3</v>
      </c>
      <c r="F35" s="129">
        <f t="shared" si="5"/>
        <v>115.121726</v>
      </c>
      <c r="G35" s="129">
        <f t="shared" si="6"/>
        <v>3.204612</v>
      </c>
      <c r="H35" s="129">
        <f t="shared" si="10"/>
        <v>57.796948999999998</v>
      </c>
      <c r="I35" s="129">
        <f t="shared" si="11"/>
        <v>434.36152900000002</v>
      </c>
      <c r="J35" s="129">
        <f t="shared" si="7"/>
        <v>117.492509</v>
      </c>
      <c r="K35" s="129">
        <f t="shared" si="12"/>
        <v>3.9488029999999998</v>
      </c>
      <c r="L35" s="129">
        <f t="shared" si="8"/>
        <v>10.545954</v>
      </c>
      <c r="M35" s="129">
        <f t="shared" si="13"/>
        <v>36.669153000000001</v>
      </c>
      <c r="N35" s="129">
        <f t="shared" si="13"/>
        <v>0</v>
      </c>
      <c r="O35" s="130">
        <f t="shared" si="14"/>
        <v>898.61167200000023</v>
      </c>
      <c r="Q35" s="105"/>
      <c r="R35" s="105"/>
    </row>
    <row r="36" spans="1:27" ht="12" customHeight="1" x14ac:dyDescent="0.2">
      <c r="A36" s="128" t="s">
        <v>208</v>
      </c>
      <c r="B36" s="129">
        <f t="shared" si="9"/>
        <v>15.389426</v>
      </c>
      <c r="C36" s="129">
        <f t="shared" si="2"/>
        <v>445.65422999999998</v>
      </c>
      <c r="D36" s="129">
        <f t="shared" si="3"/>
        <v>98.980338000000003</v>
      </c>
      <c r="E36" s="129">
        <f t="shared" si="4"/>
        <v>4.3629999999999997E-3</v>
      </c>
      <c r="F36" s="129">
        <f t="shared" si="5"/>
        <v>129.14052799999999</v>
      </c>
      <c r="G36" s="129">
        <f t="shared" si="6"/>
        <v>1.384198</v>
      </c>
      <c r="H36" s="129">
        <f t="shared" si="10"/>
        <v>103.29316900000001</v>
      </c>
      <c r="I36" s="129">
        <f t="shared" si="11"/>
        <v>947.83631000000003</v>
      </c>
      <c r="J36" s="129">
        <f t="shared" si="7"/>
        <v>104.816796</v>
      </c>
      <c r="K36" s="129">
        <f t="shared" si="12"/>
        <v>4.2599090000000004</v>
      </c>
      <c r="L36" s="129">
        <f t="shared" si="8"/>
        <v>8.6282359999999994</v>
      </c>
      <c r="M36" s="129">
        <f t="shared" si="13"/>
        <v>44.184137</v>
      </c>
      <c r="N36" s="129">
        <f t="shared" si="13"/>
        <v>0</v>
      </c>
      <c r="O36" s="130">
        <f t="shared" si="14"/>
        <v>1903.5716400000001</v>
      </c>
      <c r="Q36" s="105"/>
      <c r="R36" s="105"/>
    </row>
    <row r="37" spans="1:27" ht="13" customHeight="1" x14ac:dyDescent="0.2">
      <c r="A37" s="128" t="s">
        <v>209</v>
      </c>
      <c r="B37" s="129">
        <f t="shared" si="9"/>
        <v>7.5348220000000001</v>
      </c>
      <c r="C37" s="129">
        <f t="shared" si="2"/>
        <v>97.937031000000005</v>
      </c>
      <c r="D37" s="129">
        <f t="shared" si="3"/>
        <v>98.955378999999994</v>
      </c>
      <c r="E37" s="129">
        <f t="shared" si="4"/>
        <v>5.8320000000000004E-3</v>
      </c>
      <c r="F37" s="129">
        <f t="shared" si="5"/>
        <v>177.14617799999999</v>
      </c>
      <c r="G37" s="129">
        <f t="shared" si="6"/>
        <v>4.9934789999999998</v>
      </c>
      <c r="H37" s="129">
        <f t="shared" si="10"/>
        <v>58.169294999999998</v>
      </c>
      <c r="I37" s="129">
        <f t="shared" si="11"/>
        <v>627.62680399999999</v>
      </c>
      <c r="J37" s="129">
        <f t="shared" si="7"/>
        <v>40.829365000000003</v>
      </c>
      <c r="K37" s="129">
        <f t="shared" si="12"/>
        <v>3.6657739999999999</v>
      </c>
      <c r="L37" s="129">
        <f t="shared" si="8"/>
        <v>12.715711000000001</v>
      </c>
      <c r="M37" s="129">
        <f t="shared" si="13"/>
        <v>55.744401000000003</v>
      </c>
      <c r="N37" s="129">
        <f t="shared" si="13"/>
        <v>0</v>
      </c>
      <c r="O37" s="130">
        <f t="shared" si="14"/>
        <v>1185.324071</v>
      </c>
      <c r="Q37" s="105"/>
      <c r="R37" s="105"/>
    </row>
    <row r="38" spans="1:27" ht="16" x14ac:dyDescent="0.2">
      <c r="A38" s="131" t="s">
        <v>193</v>
      </c>
      <c r="B38" s="130">
        <f t="shared" ref="B38:O38" si="15">SUM(B26:B37)</f>
        <v>127.054129</v>
      </c>
      <c r="C38" s="130">
        <f t="shared" si="15"/>
        <v>2032.3661779999998</v>
      </c>
      <c r="D38" s="130">
        <f t="shared" si="15"/>
        <v>1136.6354509999999</v>
      </c>
      <c r="E38" s="130">
        <f t="shared" si="15"/>
        <v>0.13900900000000002</v>
      </c>
      <c r="F38" s="130">
        <f t="shared" si="15"/>
        <v>1396.7555599999998</v>
      </c>
      <c r="G38" s="130">
        <f t="shared" si="15"/>
        <v>61.820840999999994</v>
      </c>
      <c r="H38" s="130">
        <f t="shared" si="15"/>
        <v>856.37644300000011</v>
      </c>
      <c r="I38" s="130">
        <f t="shared" si="15"/>
        <v>8446.1079570000002</v>
      </c>
      <c r="J38" s="130">
        <f t="shared" si="15"/>
        <v>1023.304382</v>
      </c>
      <c r="K38" s="130">
        <f t="shared" si="15"/>
        <v>71.399936999999994</v>
      </c>
      <c r="L38" s="130">
        <f t="shared" si="15"/>
        <v>117.524756</v>
      </c>
      <c r="M38" s="130">
        <f t="shared" si="15"/>
        <v>526.60040500000002</v>
      </c>
      <c r="N38" s="130">
        <f t="shared" si="15"/>
        <v>2.5000000000000001E-4</v>
      </c>
      <c r="O38" s="130">
        <f t="shared" si="15"/>
        <v>15796.085298000002</v>
      </c>
      <c r="P38" s="105"/>
    </row>
    <row r="39" spans="1:27" x14ac:dyDescent="0.2">
      <c r="A39" s="132"/>
      <c r="B39" s="120"/>
      <c r="C39" s="120"/>
      <c r="D39" s="120"/>
      <c r="E39" s="120"/>
      <c r="F39" s="120"/>
      <c r="G39" s="120"/>
      <c r="H39" s="120"/>
      <c r="I39" s="120"/>
      <c r="J39" s="120"/>
      <c r="K39" s="120"/>
      <c r="L39" s="120"/>
      <c r="M39" s="120"/>
      <c r="N39" s="120"/>
      <c r="O39" s="120"/>
      <c r="P39" s="105"/>
      <c r="AA39" s="12"/>
    </row>
    <row r="40" spans="1:27" x14ac:dyDescent="0.2">
      <c r="A40" s="110" t="s">
        <v>194</v>
      </c>
      <c r="B40" s="133"/>
      <c r="C40" s="133"/>
      <c r="D40" s="105"/>
      <c r="E40" s="105"/>
      <c r="F40" s="105"/>
      <c r="G40" s="105"/>
      <c r="H40" s="105"/>
      <c r="I40" s="105"/>
      <c r="J40" s="105"/>
      <c r="K40" s="105"/>
      <c r="L40" s="105"/>
      <c r="M40" s="105"/>
      <c r="N40" s="105"/>
      <c r="O40" s="105"/>
      <c r="AA40" s="12"/>
    </row>
    <row r="41" spans="1:27" ht="28" x14ac:dyDescent="0.2">
      <c r="A41" s="134" t="s">
        <v>195</v>
      </c>
      <c r="B41" s="134" t="s">
        <v>146</v>
      </c>
      <c r="C41" s="60" t="s">
        <v>148</v>
      </c>
      <c r="D41" s="60" t="s">
        <v>149</v>
      </c>
      <c r="E41" s="60" t="s">
        <v>124</v>
      </c>
      <c r="F41" s="60" t="s">
        <v>125</v>
      </c>
      <c r="G41" s="60" t="s">
        <v>126</v>
      </c>
      <c r="H41" s="134" t="s">
        <v>150</v>
      </c>
      <c r="I41" s="60" t="s">
        <v>196</v>
      </c>
      <c r="J41" s="60" t="s">
        <v>151</v>
      </c>
      <c r="K41" s="60" t="s">
        <v>153</v>
      </c>
      <c r="L41" s="60" t="s">
        <v>180</v>
      </c>
      <c r="M41" s="60" t="s">
        <v>197</v>
      </c>
      <c r="N41" s="60" t="s">
        <v>154</v>
      </c>
      <c r="O41" s="61" t="s">
        <v>155</v>
      </c>
      <c r="P41" s="60" t="s">
        <v>156</v>
      </c>
      <c r="Q41" s="60" t="s">
        <v>157</v>
      </c>
      <c r="R41" s="61" t="s">
        <v>158</v>
      </c>
      <c r="S41" s="60" t="s">
        <v>160</v>
      </c>
      <c r="T41" s="60" t="s">
        <v>182</v>
      </c>
      <c r="U41" s="61" t="s">
        <v>181</v>
      </c>
      <c r="V41" s="61" t="s">
        <v>159</v>
      </c>
      <c r="W41" s="60" t="s">
        <v>171</v>
      </c>
      <c r="X41" s="61" t="s">
        <v>161</v>
      </c>
      <c r="Y41" s="61" t="s">
        <v>162</v>
      </c>
      <c r="Z41" s="61" t="s">
        <v>164</v>
      </c>
      <c r="AA41" s="87" t="s">
        <v>134</v>
      </c>
    </row>
    <row r="42" spans="1:27" x14ac:dyDescent="0.15">
      <c r="A42" s="75" t="s">
        <v>198</v>
      </c>
      <c r="B42" s="135">
        <v>2979816</v>
      </c>
      <c r="C42" s="136">
        <v>1150687</v>
      </c>
      <c r="D42" s="136">
        <v>132018839</v>
      </c>
      <c r="E42" s="136">
        <v>105323565</v>
      </c>
      <c r="F42" s="136">
        <v>6767</v>
      </c>
      <c r="G42" s="136">
        <v>46157735</v>
      </c>
      <c r="H42" s="136">
        <v>17551981</v>
      </c>
      <c r="I42" s="136">
        <v>149831</v>
      </c>
      <c r="J42" s="136">
        <v>2450268</v>
      </c>
      <c r="K42" s="136">
        <v>6429605</v>
      </c>
      <c r="L42" s="136">
        <v>904</v>
      </c>
      <c r="M42" s="136">
        <v>2214561</v>
      </c>
      <c r="N42" s="136">
        <v>3254010</v>
      </c>
      <c r="O42" s="136">
        <v>196308937</v>
      </c>
      <c r="P42" s="136">
        <v>37451990</v>
      </c>
      <c r="Q42" s="136">
        <v>2933476</v>
      </c>
      <c r="R42" s="136">
        <v>26552024</v>
      </c>
      <c r="S42" s="136">
        <v>10840</v>
      </c>
      <c r="T42" s="136">
        <v>316746</v>
      </c>
      <c r="U42" s="136">
        <v>3980495</v>
      </c>
      <c r="V42" s="136">
        <v>2926241</v>
      </c>
      <c r="W42" s="136">
        <v>5079875</v>
      </c>
      <c r="X42" s="136">
        <v>843473</v>
      </c>
      <c r="Y42" s="136">
        <v>14588773</v>
      </c>
      <c r="Z42" s="136">
        <v>250</v>
      </c>
      <c r="AA42" s="137">
        <v>610681689</v>
      </c>
    </row>
    <row r="43" spans="1:27" x14ac:dyDescent="0.15">
      <c r="A43" s="75" t="s">
        <v>199</v>
      </c>
      <c r="B43" s="135">
        <v>2040453</v>
      </c>
      <c r="C43" s="136">
        <v>1048105</v>
      </c>
      <c r="D43" s="136">
        <v>139281926</v>
      </c>
      <c r="E43" s="136">
        <v>110982151</v>
      </c>
      <c r="F43" s="136">
        <v>7237</v>
      </c>
      <c r="G43" s="136">
        <v>33024363</v>
      </c>
      <c r="H43" s="136">
        <v>18831495</v>
      </c>
      <c r="I43" s="136">
        <v>26223</v>
      </c>
      <c r="J43" s="136">
        <v>3360212</v>
      </c>
      <c r="K43" s="136">
        <v>11085611</v>
      </c>
      <c r="L43" s="136">
        <v>357</v>
      </c>
      <c r="M43" s="136">
        <v>2187574</v>
      </c>
      <c r="N43" s="136">
        <v>4170364</v>
      </c>
      <c r="O43" s="136">
        <v>273896222</v>
      </c>
      <c r="P43" s="136">
        <v>29099241</v>
      </c>
      <c r="Q43" s="136">
        <v>742990</v>
      </c>
      <c r="R43" s="136">
        <v>16045108</v>
      </c>
      <c r="S43" s="136"/>
      <c r="T43" s="136">
        <v>428987</v>
      </c>
      <c r="U43" s="136">
        <v>4991970</v>
      </c>
      <c r="V43" s="136">
        <v>2772228</v>
      </c>
      <c r="W43" s="136">
        <v>13074097</v>
      </c>
      <c r="X43" s="136">
        <v>327462</v>
      </c>
      <c r="Y43" s="136">
        <v>27097856</v>
      </c>
      <c r="Z43" s="136"/>
      <c r="AA43" s="137">
        <v>694522232</v>
      </c>
    </row>
    <row r="44" spans="1:27" x14ac:dyDescent="0.15">
      <c r="A44" s="75" t="s">
        <v>200</v>
      </c>
      <c r="B44" s="135">
        <v>5922112</v>
      </c>
      <c r="C44" s="136">
        <v>980500</v>
      </c>
      <c r="D44" s="136">
        <v>123438764</v>
      </c>
      <c r="E44" s="136">
        <v>109727743</v>
      </c>
      <c r="F44" s="136">
        <v>7839</v>
      </c>
      <c r="G44" s="136">
        <v>36480897</v>
      </c>
      <c r="H44" s="136">
        <v>23823508</v>
      </c>
      <c r="I44" s="136">
        <v>4109</v>
      </c>
      <c r="J44" s="136">
        <v>15294979</v>
      </c>
      <c r="K44" s="136">
        <v>6110898</v>
      </c>
      <c r="L44" s="136">
        <v>319</v>
      </c>
      <c r="M44" s="136">
        <v>3634448</v>
      </c>
      <c r="N44" s="136">
        <v>4703456</v>
      </c>
      <c r="O44" s="136">
        <v>1052112879</v>
      </c>
      <c r="P44" s="136">
        <v>57480247</v>
      </c>
      <c r="Q44" s="136">
        <v>378244</v>
      </c>
      <c r="R44" s="136">
        <v>14051968</v>
      </c>
      <c r="S44" s="136"/>
      <c r="T44" s="136">
        <v>824579</v>
      </c>
      <c r="U44" s="136">
        <v>2092864</v>
      </c>
      <c r="V44" s="136">
        <v>2652688</v>
      </c>
      <c r="W44" s="136">
        <v>11181158</v>
      </c>
      <c r="X44" s="136">
        <v>4086999</v>
      </c>
      <c r="Y44" s="136">
        <v>31166075</v>
      </c>
      <c r="Z44" s="136"/>
      <c r="AA44" s="137">
        <v>1506157273</v>
      </c>
    </row>
    <row r="45" spans="1:27" x14ac:dyDescent="0.15">
      <c r="A45" s="75" t="s">
        <v>201</v>
      </c>
      <c r="B45" s="135">
        <v>2458828</v>
      </c>
      <c r="C45" s="136">
        <v>1166123</v>
      </c>
      <c r="D45" s="136">
        <v>34623866</v>
      </c>
      <c r="E45" s="136">
        <v>114763319</v>
      </c>
      <c r="F45" s="136">
        <v>6553</v>
      </c>
      <c r="G45" s="136">
        <v>36515756</v>
      </c>
      <c r="H45" s="136">
        <v>23627689</v>
      </c>
      <c r="I45" s="136">
        <v>5765</v>
      </c>
      <c r="J45" s="136">
        <v>1333840</v>
      </c>
      <c r="K45" s="136">
        <v>11297400</v>
      </c>
      <c r="L45" s="136">
        <v>1013</v>
      </c>
      <c r="M45" s="136">
        <v>3078571</v>
      </c>
      <c r="N45" s="136">
        <v>641980</v>
      </c>
      <c r="O45" s="136">
        <v>309064333</v>
      </c>
      <c r="P45" s="136">
        <v>65453960</v>
      </c>
      <c r="Q45" s="136">
        <v>201109</v>
      </c>
      <c r="R45" s="136">
        <v>29022723</v>
      </c>
      <c r="S45" s="136"/>
      <c r="T45" s="136">
        <v>368394</v>
      </c>
      <c r="U45" s="136"/>
      <c r="V45" s="136">
        <v>2100052</v>
      </c>
      <c r="W45" s="136">
        <v>7477968</v>
      </c>
      <c r="X45" s="136">
        <v>532872</v>
      </c>
      <c r="Y45" s="136">
        <v>22131393</v>
      </c>
      <c r="Z45" s="136"/>
      <c r="AA45" s="137">
        <v>665873507</v>
      </c>
    </row>
    <row r="46" spans="1:27" x14ac:dyDescent="0.15">
      <c r="A46" s="75" t="s">
        <v>202</v>
      </c>
      <c r="B46" s="135">
        <v>4808586</v>
      </c>
      <c r="C46" s="136">
        <v>957364</v>
      </c>
      <c r="D46" s="136">
        <v>458802310</v>
      </c>
      <c r="E46" s="136">
        <v>105380593</v>
      </c>
      <c r="F46" s="136">
        <v>22942</v>
      </c>
      <c r="G46" s="136">
        <v>34734253</v>
      </c>
      <c r="H46" s="136">
        <v>51942527</v>
      </c>
      <c r="I46" s="136">
        <v>33130</v>
      </c>
      <c r="J46" s="136">
        <v>1594277</v>
      </c>
      <c r="K46" s="136">
        <v>54863032</v>
      </c>
      <c r="L46" s="136">
        <v>500</v>
      </c>
      <c r="M46" s="136">
        <v>1338514</v>
      </c>
      <c r="N46" s="136">
        <v>2081540</v>
      </c>
      <c r="O46" s="136">
        <v>825607914</v>
      </c>
      <c r="P46" s="136">
        <v>59005292</v>
      </c>
      <c r="Q46" s="136">
        <v>4658</v>
      </c>
      <c r="R46" s="136">
        <v>123127172</v>
      </c>
      <c r="S46" s="136"/>
      <c r="T46" s="136">
        <v>132905</v>
      </c>
      <c r="U46" s="136"/>
      <c r="V46" s="136">
        <v>3905158</v>
      </c>
      <c r="W46" s="136">
        <v>4260948</v>
      </c>
      <c r="X46" s="136">
        <v>945742</v>
      </c>
      <c r="Y46" s="136">
        <v>23703236</v>
      </c>
      <c r="Z46" s="136"/>
      <c r="AA46" s="137">
        <v>1757252593</v>
      </c>
    </row>
    <row r="47" spans="1:27" x14ac:dyDescent="0.15">
      <c r="A47" s="75" t="s">
        <v>203</v>
      </c>
      <c r="B47" s="135">
        <v>12852834</v>
      </c>
      <c r="C47" s="136">
        <v>1167335</v>
      </c>
      <c r="D47" s="136">
        <v>341103544</v>
      </c>
      <c r="E47" s="136">
        <v>85536413</v>
      </c>
      <c r="F47" s="136">
        <v>48069</v>
      </c>
      <c r="G47" s="136">
        <v>53445602</v>
      </c>
      <c r="H47" s="136">
        <v>178280024</v>
      </c>
      <c r="I47" s="136">
        <v>14193</v>
      </c>
      <c r="J47" s="136">
        <v>20660860</v>
      </c>
      <c r="K47" s="136">
        <v>90346544</v>
      </c>
      <c r="L47" s="136">
        <v>1782</v>
      </c>
      <c r="M47" s="136">
        <v>2683460</v>
      </c>
      <c r="N47" s="136">
        <v>1233323</v>
      </c>
      <c r="O47" s="136">
        <v>2767131407</v>
      </c>
      <c r="P47" s="136">
        <v>32598863</v>
      </c>
      <c r="Q47" s="136"/>
      <c r="R47" s="136">
        <v>190253981</v>
      </c>
      <c r="S47" s="136"/>
      <c r="T47" s="136">
        <v>67629</v>
      </c>
      <c r="U47" s="136">
        <v>630370</v>
      </c>
      <c r="V47" s="136">
        <v>21227532</v>
      </c>
      <c r="W47" s="136">
        <v>4617181</v>
      </c>
      <c r="X47" s="136">
        <v>3110157</v>
      </c>
      <c r="Y47" s="136">
        <v>50714517</v>
      </c>
      <c r="Z47" s="136"/>
      <c r="AA47" s="137">
        <v>3857725620</v>
      </c>
    </row>
    <row r="48" spans="1:27" x14ac:dyDescent="0.15">
      <c r="A48" s="75" t="s">
        <v>204</v>
      </c>
      <c r="B48" s="135">
        <v>7432551</v>
      </c>
      <c r="C48" s="136">
        <v>1244610</v>
      </c>
      <c r="D48" s="136">
        <v>53671519</v>
      </c>
      <c r="E48" s="136">
        <v>92429188</v>
      </c>
      <c r="F48" s="136">
        <v>9539</v>
      </c>
      <c r="G48" s="136">
        <v>46794018</v>
      </c>
      <c r="H48" s="136">
        <v>66205531</v>
      </c>
      <c r="I48" s="136">
        <v>7981</v>
      </c>
      <c r="J48" s="136">
        <v>2727365</v>
      </c>
      <c r="K48" s="136">
        <v>40867366</v>
      </c>
      <c r="L48" s="136">
        <v>4332</v>
      </c>
      <c r="M48" s="136">
        <v>4175414</v>
      </c>
      <c r="N48" s="136">
        <v>696082</v>
      </c>
      <c r="O48" s="136">
        <v>339635465</v>
      </c>
      <c r="P48" s="136">
        <v>32006135</v>
      </c>
      <c r="Q48" s="136"/>
      <c r="R48" s="136">
        <v>122467679</v>
      </c>
      <c r="S48" s="136"/>
      <c r="T48" s="136">
        <v>270239</v>
      </c>
      <c r="U48" s="136"/>
      <c r="V48" s="136">
        <v>3008238</v>
      </c>
      <c r="W48" s="136">
        <v>10600508</v>
      </c>
      <c r="X48" s="136">
        <v>683579</v>
      </c>
      <c r="Y48" s="136">
        <v>78176520</v>
      </c>
      <c r="Z48" s="136"/>
      <c r="AA48" s="137">
        <v>903113859</v>
      </c>
    </row>
    <row r="49" spans="1:28" x14ac:dyDescent="0.15">
      <c r="A49" s="75" t="s">
        <v>205</v>
      </c>
      <c r="B49" s="135">
        <v>9799919</v>
      </c>
      <c r="C49" s="136">
        <v>1357843</v>
      </c>
      <c r="D49" s="136">
        <v>90432423</v>
      </c>
      <c r="E49" s="136">
        <v>93057008</v>
      </c>
      <c r="F49" s="136">
        <v>6541</v>
      </c>
      <c r="G49" s="136">
        <v>44046488</v>
      </c>
      <c r="H49" s="136">
        <v>74316423</v>
      </c>
      <c r="I49" s="136">
        <v>19761</v>
      </c>
      <c r="J49" s="136">
        <v>1915984</v>
      </c>
      <c r="K49" s="136">
        <v>26421535</v>
      </c>
      <c r="L49" s="136">
        <v>1300</v>
      </c>
      <c r="M49" s="136">
        <v>2207317</v>
      </c>
      <c r="N49" s="136">
        <v>4703797</v>
      </c>
      <c r="O49" s="136">
        <v>354276850</v>
      </c>
      <c r="P49" s="136">
        <v>30467564</v>
      </c>
      <c r="Q49" s="136"/>
      <c r="R49" s="136">
        <v>125928669</v>
      </c>
      <c r="S49" s="136"/>
      <c r="T49" s="136">
        <v>98804</v>
      </c>
      <c r="U49" s="136"/>
      <c r="V49" s="136">
        <v>3579903</v>
      </c>
      <c r="W49" s="136">
        <v>7882375</v>
      </c>
      <c r="X49" s="136">
        <v>606090</v>
      </c>
      <c r="Y49" s="136">
        <v>71688278</v>
      </c>
      <c r="Z49" s="136"/>
      <c r="AA49" s="137">
        <v>942814872</v>
      </c>
    </row>
    <row r="50" spans="1:28" x14ac:dyDescent="0.15">
      <c r="A50" s="75" t="s">
        <v>206</v>
      </c>
      <c r="B50" s="135">
        <v>5857308</v>
      </c>
      <c r="C50" s="136">
        <v>1452276</v>
      </c>
      <c r="D50" s="136">
        <v>67949230</v>
      </c>
      <c r="E50" s="136">
        <v>59222821</v>
      </c>
      <c r="F50" s="136">
        <v>8099</v>
      </c>
      <c r="G50" s="136">
        <v>41262467</v>
      </c>
      <c r="H50" s="136">
        <v>148008946</v>
      </c>
      <c r="I50" s="136">
        <v>36432</v>
      </c>
      <c r="J50" s="136">
        <v>2900767</v>
      </c>
      <c r="K50" s="136">
        <v>17909625</v>
      </c>
      <c r="L50" s="136">
        <v>966</v>
      </c>
      <c r="M50" s="136">
        <v>8185519</v>
      </c>
      <c r="N50" s="136">
        <v>4913238</v>
      </c>
      <c r="O50" s="136">
        <v>291851517</v>
      </c>
      <c r="P50" s="136">
        <v>28222122</v>
      </c>
      <c r="Q50" s="136"/>
      <c r="R50" s="136">
        <v>105912138</v>
      </c>
      <c r="S50" s="136"/>
      <c r="T50" s="136">
        <v>24650</v>
      </c>
      <c r="U50" s="136"/>
      <c r="V50" s="136">
        <v>5657712</v>
      </c>
      <c r="W50" s="136">
        <v>9650873</v>
      </c>
      <c r="X50" s="136">
        <v>673498</v>
      </c>
      <c r="Y50" s="136">
        <v>70736066</v>
      </c>
      <c r="Z50" s="136"/>
      <c r="AA50" s="137">
        <v>870436270</v>
      </c>
    </row>
    <row r="51" spans="1:28" x14ac:dyDescent="0.15">
      <c r="A51" s="75" t="s">
        <v>207</v>
      </c>
      <c r="B51" s="135">
        <v>17348674</v>
      </c>
      <c r="C51" s="136">
        <v>1272668</v>
      </c>
      <c r="D51" s="136">
        <v>35654985</v>
      </c>
      <c r="E51" s="136">
        <v>62276933</v>
      </c>
      <c r="F51" s="136">
        <v>5228</v>
      </c>
      <c r="G51" s="136">
        <v>41313494</v>
      </c>
      <c r="H51" s="136">
        <v>73707776</v>
      </c>
      <c r="I51" s="136">
        <v>100456</v>
      </c>
      <c r="J51" s="136">
        <v>3204612</v>
      </c>
      <c r="K51" s="136">
        <v>18277786</v>
      </c>
      <c r="L51" s="136">
        <v>559</v>
      </c>
      <c r="M51" s="136">
        <v>2911390</v>
      </c>
      <c r="N51" s="136">
        <v>4855777</v>
      </c>
      <c r="O51" s="136">
        <v>429505752</v>
      </c>
      <c r="P51" s="136">
        <v>39519163</v>
      </c>
      <c r="Q51" s="136"/>
      <c r="R51" s="136">
        <v>117402006</v>
      </c>
      <c r="S51" s="136"/>
      <c r="T51" s="136">
        <v>90503</v>
      </c>
      <c r="U51" s="136"/>
      <c r="V51" s="136">
        <v>3948803</v>
      </c>
      <c r="W51" s="136">
        <v>9329166</v>
      </c>
      <c r="X51" s="136">
        <v>1216788</v>
      </c>
      <c r="Y51" s="136">
        <v>36669153</v>
      </c>
      <c r="Z51" s="136"/>
      <c r="AA51" s="137">
        <v>898611672</v>
      </c>
    </row>
    <row r="52" spans="1:28" x14ac:dyDescent="0.15">
      <c r="A52" s="75" t="s">
        <v>208</v>
      </c>
      <c r="B52" s="135">
        <v>6594620</v>
      </c>
      <c r="C52" s="136">
        <v>928944</v>
      </c>
      <c r="D52" s="136">
        <v>444725286</v>
      </c>
      <c r="E52" s="136">
        <v>98980338</v>
      </c>
      <c r="F52" s="136">
        <v>4363</v>
      </c>
      <c r="G52" s="136">
        <v>30362099</v>
      </c>
      <c r="H52" s="136">
        <v>98475396</v>
      </c>
      <c r="I52" s="136">
        <v>303033</v>
      </c>
      <c r="J52" s="136">
        <v>1384198</v>
      </c>
      <c r="K52" s="136">
        <v>42388604</v>
      </c>
      <c r="L52" s="136">
        <v>8261</v>
      </c>
      <c r="M52" s="136">
        <v>8786545</v>
      </c>
      <c r="N52" s="136">
        <v>3344567</v>
      </c>
      <c r="O52" s="136">
        <v>944491743</v>
      </c>
      <c r="P52" s="136">
        <v>60904565</v>
      </c>
      <c r="Q52" s="136"/>
      <c r="R52" s="136">
        <v>104704023</v>
      </c>
      <c r="S52" s="136"/>
      <c r="T52" s="136">
        <v>112773</v>
      </c>
      <c r="U52" s="136"/>
      <c r="V52" s="136">
        <v>4259909</v>
      </c>
      <c r="W52" s="136">
        <v>7507587</v>
      </c>
      <c r="X52" s="136">
        <v>1120649</v>
      </c>
      <c r="Y52" s="136">
        <v>44184137</v>
      </c>
      <c r="Z52" s="136"/>
      <c r="AA52" s="137">
        <v>1903571640</v>
      </c>
    </row>
    <row r="53" spans="1:28" x14ac:dyDescent="0.15">
      <c r="A53" s="75" t="s">
        <v>209</v>
      </c>
      <c r="B53" s="135">
        <v>5261435</v>
      </c>
      <c r="C53" s="136">
        <v>1154210</v>
      </c>
      <c r="D53" s="136">
        <v>96782821</v>
      </c>
      <c r="E53" s="136">
        <v>98955379</v>
      </c>
      <c r="F53" s="136">
        <v>5832</v>
      </c>
      <c r="G53" s="136">
        <v>37901616</v>
      </c>
      <c r="H53" s="136">
        <v>139101195</v>
      </c>
      <c r="I53" s="136">
        <v>143367</v>
      </c>
      <c r="J53" s="136">
        <v>4993479</v>
      </c>
      <c r="K53" s="136">
        <v>23185444</v>
      </c>
      <c r="L53" s="136">
        <v>16085</v>
      </c>
      <c r="M53" s="136">
        <v>2257302</v>
      </c>
      <c r="N53" s="136">
        <v>96841</v>
      </c>
      <c r="O53" s="136">
        <v>627529963</v>
      </c>
      <c r="P53" s="136">
        <v>34983851</v>
      </c>
      <c r="Q53" s="136"/>
      <c r="R53" s="136">
        <v>40736287</v>
      </c>
      <c r="S53" s="136"/>
      <c r="T53" s="136">
        <v>93078</v>
      </c>
      <c r="U53" s="136"/>
      <c r="V53" s="136">
        <v>3665774</v>
      </c>
      <c r="W53" s="136">
        <v>9849553</v>
      </c>
      <c r="X53" s="136">
        <v>2866158</v>
      </c>
      <c r="Y53" s="136">
        <v>55744401</v>
      </c>
      <c r="Z53" s="136"/>
      <c r="AA53" s="137">
        <v>1185324071</v>
      </c>
      <c r="AB53" s="105"/>
    </row>
    <row r="54" spans="1:28" x14ac:dyDescent="0.2">
      <c r="A54" s="138" t="s">
        <v>193</v>
      </c>
      <c r="B54" s="139">
        <f>SUM(B42:B53)</f>
        <v>83357136</v>
      </c>
      <c r="C54" s="139">
        <f>SUM(C42:C53)</f>
        <v>13880665</v>
      </c>
      <c r="D54" s="139">
        <f t="shared" ref="D54:AA54" si="16">SUM(D42:D53)</f>
        <v>2018485513</v>
      </c>
      <c r="E54" s="139">
        <f t="shared" si="16"/>
        <v>1136635451</v>
      </c>
      <c r="F54" s="139">
        <f t="shared" si="16"/>
        <v>139009</v>
      </c>
      <c r="G54" s="139">
        <f t="shared" si="16"/>
        <v>482038788</v>
      </c>
      <c r="H54" s="139">
        <f t="shared" si="16"/>
        <v>913872491</v>
      </c>
      <c r="I54" s="139">
        <f t="shared" si="16"/>
        <v>844281</v>
      </c>
      <c r="J54" s="139">
        <f t="shared" si="16"/>
        <v>61820841</v>
      </c>
      <c r="K54" s="139">
        <f t="shared" si="16"/>
        <v>349183450</v>
      </c>
      <c r="L54" s="139">
        <f t="shared" si="16"/>
        <v>36378</v>
      </c>
      <c r="M54" s="139">
        <f t="shared" si="16"/>
        <v>43660615</v>
      </c>
      <c r="N54" s="139">
        <f t="shared" si="16"/>
        <v>34694975</v>
      </c>
      <c r="O54" s="139">
        <f t="shared" si="16"/>
        <v>8411412982</v>
      </c>
      <c r="P54" s="139">
        <f t="shared" si="16"/>
        <v>507192993</v>
      </c>
      <c r="Q54" s="139">
        <f t="shared" si="16"/>
        <v>4260477</v>
      </c>
      <c r="R54" s="139">
        <f t="shared" si="16"/>
        <v>1016203778</v>
      </c>
      <c r="S54" s="139">
        <f t="shared" si="16"/>
        <v>10840</v>
      </c>
      <c r="T54" s="139">
        <f t="shared" si="16"/>
        <v>2829287</v>
      </c>
      <c r="U54" s="139">
        <f t="shared" si="16"/>
        <v>11695699</v>
      </c>
      <c r="V54" s="139">
        <f t="shared" si="16"/>
        <v>59704238</v>
      </c>
      <c r="W54" s="139">
        <f t="shared" si="16"/>
        <v>100511289</v>
      </c>
      <c r="X54" s="139">
        <f t="shared" si="16"/>
        <v>17013467</v>
      </c>
      <c r="Y54" s="139">
        <f t="shared" si="16"/>
        <v>526600405</v>
      </c>
      <c r="Z54" s="139">
        <f t="shared" si="16"/>
        <v>250</v>
      </c>
      <c r="AA54" s="139">
        <f t="shared" si="16"/>
        <v>15796085298</v>
      </c>
      <c r="AB54" s="105"/>
    </row>
    <row r="55" spans="1:28" ht="16" x14ac:dyDescent="0.15">
      <c r="B55" s="140"/>
      <c r="C55" s="140"/>
      <c r="D55" s="140"/>
      <c r="E55" s="140"/>
      <c r="F55" s="140"/>
      <c r="G55" s="140"/>
      <c r="H55" s="140"/>
      <c r="I55" s="140"/>
      <c r="J55" s="140"/>
      <c r="K55" s="140"/>
      <c r="L55" s="140"/>
      <c r="M55" s="140"/>
      <c r="N55" s="140"/>
      <c r="O55" s="140"/>
      <c r="P55" s="140"/>
      <c r="Q55" s="140"/>
      <c r="R55" s="140"/>
      <c r="S55" s="140"/>
      <c r="T55" s="140"/>
      <c r="V55" s="2"/>
    </row>
    <row r="56" spans="1:28" x14ac:dyDescent="0.15">
      <c r="A56" s="110"/>
      <c r="C56" s="105"/>
      <c r="D56" s="105"/>
      <c r="E56" s="105"/>
      <c r="F56" s="105"/>
      <c r="G56" s="105"/>
      <c r="H56" s="105"/>
      <c r="I56" s="105"/>
      <c r="J56" s="105"/>
      <c r="K56" s="105"/>
      <c r="L56" s="105"/>
      <c r="M56" s="105"/>
      <c r="N56" s="141"/>
      <c r="V56" s="2"/>
    </row>
    <row r="57" spans="1:28" x14ac:dyDescent="0.2">
      <c r="A57" s="110"/>
      <c r="C57" s="105"/>
      <c r="D57" s="105"/>
      <c r="E57" s="105"/>
      <c r="F57" s="105"/>
      <c r="G57" s="105"/>
      <c r="H57" s="105"/>
      <c r="I57" s="105"/>
      <c r="J57" s="105"/>
      <c r="K57" s="105"/>
      <c r="L57" s="105"/>
      <c r="M57" s="105"/>
      <c r="N57" s="141"/>
    </row>
    <row r="58" spans="1:28" x14ac:dyDescent="0.2">
      <c r="A58" s="110"/>
      <c r="C58" s="105"/>
      <c r="D58" s="105"/>
      <c r="E58" s="105"/>
      <c r="F58" s="105"/>
      <c r="G58" s="105"/>
      <c r="H58" s="105"/>
      <c r="I58" s="105"/>
      <c r="J58" s="105"/>
      <c r="K58" s="105"/>
      <c r="L58" s="105"/>
      <c r="M58" s="105"/>
      <c r="N58" s="141"/>
    </row>
    <row r="59" spans="1:28" x14ac:dyDescent="0.2">
      <c r="A59" s="110"/>
      <c r="C59" s="105"/>
      <c r="D59" s="105"/>
      <c r="E59" s="105"/>
      <c r="F59" s="105"/>
      <c r="G59" s="105"/>
      <c r="H59" s="105"/>
      <c r="I59" s="105"/>
      <c r="J59" s="105"/>
      <c r="K59" s="105"/>
      <c r="L59" s="105"/>
      <c r="M59" s="105"/>
      <c r="N59" s="141"/>
    </row>
    <row r="60" spans="1:28" x14ac:dyDescent="0.2">
      <c r="A60" s="110"/>
      <c r="C60" s="105"/>
      <c r="D60" s="105"/>
      <c r="E60" s="105"/>
      <c r="F60" s="105"/>
      <c r="G60" s="105"/>
      <c r="H60" s="105"/>
      <c r="I60" s="105"/>
      <c r="J60" s="105"/>
      <c r="K60" s="105"/>
      <c r="L60" s="105"/>
      <c r="M60" s="105"/>
      <c r="N60" s="141"/>
    </row>
    <row r="61" spans="1:28" ht="30.75" customHeight="1" x14ac:dyDescent="0.2">
      <c r="A61" s="109" t="s">
        <v>210</v>
      </c>
      <c r="B61" s="109"/>
      <c r="C61" s="109"/>
      <c r="D61" s="142"/>
      <c r="E61" s="105"/>
      <c r="F61" s="105"/>
      <c r="G61" s="105"/>
      <c r="H61" s="105"/>
      <c r="I61" s="105"/>
      <c r="J61" s="105"/>
      <c r="K61" s="105"/>
      <c r="L61" s="105"/>
      <c r="M61" s="105"/>
      <c r="N61" s="141"/>
    </row>
    <row r="62" spans="1:28" ht="12" customHeight="1" x14ac:dyDescent="0.2">
      <c r="A62" s="111"/>
      <c r="C62" s="105"/>
      <c r="D62" s="105"/>
      <c r="E62" s="105"/>
      <c r="F62" s="105"/>
      <c r="G62" s="105"/>
      <c r="H62" s="105"/>
      <c r="I62" s="105"/>
      <c r="J62" s="105"/>
      <c r="K62" s="105"/>
      <c r="L62" s="105"/>
      <c r="M62" s="105"/>
      <c r="N62" s="141"/>
    </row>
    <row r="63" spans="1:28" x14ac:dyDescent="0.2">
      <c r="A63" s="110"/>
      <c r="C63" s="105"/>
      <c r="D63" s="105"/>
      <c r="E63" s="105"/>
      <c r="F63" s="105"/>
      <c r="G63" s="105"/>
      <c r="H63" s="105"/>
      <c r="I63" s="105"/>
      <c r="J63" s="105"/>
      <c r="K63" s="105"/>
      <c r="L63" s="105"/>
      <c r="M63" s="105"/>
      <c r="N63" s="141"/>
    </row>
    <row r="64" spans="1:28" ht="12" customHeight="1" x14ac:dyDescent="0.2">
      <c r="A64" s="111"/>
      <c r="C64" s="105"/>
      <c r="D64" s="105"/>
      <c r="E64" s="105"/>
      <c r="F64" s="105"/>
      <c r="G64" s="105"/>
      <c r="H64" s="105"/>
      <c r="I64" s="105"/>
      <c r="J64" s="105"/>
      <c r="K64" s="105"/>
      <c r="L64" s="105"/>
      <c r="M64" s="105"/>
      <c r="N64" s="141"/>
    </row>
    <row r="65" spans="1:35" ht="12" customHeight="1" x14ac:dyDescent="0.2">
      <c r="A65" s="111"/>
      <c r="C65" s="105"/>
      <c r="D65" s="105"/>
      <c r="E65" s="105"/>
      <c r="F65" s="105"/>
      <c r="G65" s="105"/>
      <c r="H65" s="105"/>
      <c r="I65" s="105"/>
      <c r="J65" s="105"/>
      <c r="K65" s="105"/>
      <c r="L65" s="105"/>
      <c r="M65" s="105"/>
      <c r="N65" s="141"/>
    </row>
    <row r="66" spans="1:35" x14ac:dyDescent="0.2">
      <c r="A66" s="110" t="s">
        <v>118</v>
      </c>
      <c r="C66" s="105"/>
      <c r="D66" s="105"/>
      <c r="E66" s="105"/>
      <c r="F66" s="105"/>
      <c r="G66" s="105"/>
      <c r="H66" s="105"/>
      <c r="I66" s="105"/>
      <c r="J66" s="105"/>
      <c r="K66" s="105"/>
      <c r="L66" s="105"/>
      <c r="M66" s="105"/>
      <c r="N66" s="141"/>
    </row>
    <row r="67" spans="1:35" ht="14" x14ac:dyDescent="0.2">
      <c r="A67" s="143" t="s">
        <v>211</v>
      </c>
      <c r="B67" s="113" t="s">
        <v>122</v>
      </c>
      <c r="C67" s="113" t="s">
        <v>148</v>
      </c>
      <c r="D67" s="113" t="s">
        <v>124</v>
      </c>
      <c r="E67" s="113" t="s">
        <v>125</v>
      </c>
      <c r="F67" s="113" t="s">
        <v>126</v>
      </c>
      <c r="G67" s="113" t="s">
        <v>175</v>
      </c>
      <c r="H67" s="144" t="s">
        <v>128</v>
      </c>
      <c r="I67" s="144" t="s">
        <v>129</v>
      </c>
      <c r="J67" s="144" t="s">
        <v>157</v>
      </c>
      <c r="K67" s="144" t="s">
        <v>131</v>
      </c>
      <c r="L67" s="144" t="s">
        <v>171</v>
      </c>
      <c r="M67" s="145" t="s">
        <v>133</v>
      </c>
      <c r="N67" s="145" t="s">
        <v>164</v>
      </c>
      <c r="O67" s="145" t="s">
        <v>134</v>
      </c>
      <c r="P67" s="81"/>
    </row>
    <row r="68" spans="1:35" ht="14" x14ac:dyDescent="0.15">
      <c r="A68" s="118" t="s">
        <v>188</v>
      </c>
      <c r="B68" s="119">
        <f>B84</f>
        <v>15254.847918434172</v>
      </c>
      <c r="C68" s="119">
        <f t="shared" ref="C68:N68" si="17">C84</f>
        <v>161166.33362126211</v>
      </c>
      <c r="D68" s="119">
        <f t="shared" si="17"/>
        <v>624.8489313141439</v>
      </c>
      <c r="E68" s="119">
        <f t="shared" si="17"/>
        <v>6.6486040012050527</v>
      </c>
      <c r="F68" s="119">
        <f t="shared" si="17"/>
        <v>33434.001522306498</v>
      </c>
      <c r="G68" s="119">
        <f t="shared" si="17"/>
        <v>1357.426846862666</v>
      </c>
      <c r="H68" s="119">
        <f t="shared" si="17"/>
        <v>48206.500866283684</v>
      </c>
      <c r="I68" s="119">
        <f t="shared" si="17"/>
        <v>80730.296350117234</v>
      </c>
      <c r="J68" s="119">
        <f t="shared" si="17"/>
        <v>129740.34174742151</v>
      </c>
      <c r="K68" s="119">
        <f>K84</f>
        <v>6160.4523149530278</v>
      </c>
      <c r="L68" s="119">
        <f t="shared" si="17"/>
        <v>17221.674466776829</v>
      </c>
      <c r="M68" s="119">
        <f t="shared" si="17"/>
        <v>29377.246124062603</v>
      </c>
      <c r="N68" s="119">
        <f t="shared" si="17"/>
        <v>7.871003454056328E-4</v>
      </c>
      <c r="O68" s="119">
        <f>SUM(B68:N68)</f>
        <v>523280.62010089611</v>
      </c>
      <c r="P68" s="146"/>
      <c r="Q68" s="94"/>
    </row>
    <row r="69" spans="1:35" ht="16" x14ac:dyDescent="0.2">
      <c r="A69" s="110"/>
      <c r="B69" s="147"/>
      <c r="C69" s="147"/>
      <c r="D69" s="147"/>
      <c r="E69" s="147"/>
      <c r="F69" s="147"/>
      <c r="G69" s="147"/>
      <c r="H69" s="147"/>
      <c r="I69" s="147"/>
      <c r="J69" s="147"/>
      <c r="K69" s="147"/>
      <c r="L69" s="147"/>
      <c r="M69" s="147"/>
      <c r="N69" s="147"/>
    </row>
    <row r="70" spans="1:35" ht="16" x14ac:dyDescent="0.2">
      <c r="A70" s="148" t="s">
        <v>136</v>
      </c>
      <c r="B70" s="123"/>
      <c r="C70" s="149"/>
      <c r="D70" s="149"/>
      <c r="E70" s="149"/>
      <c r="F70" s="149"/>
      <c r="G70" s="149"/>
      <c r="H70" s="149"/>
      <c r="I70" s="149"/>
      <c r="J70" s="149"/>
      <c r="K70" s="149"/>
      <c r="L70" s="149"/>
      <c r="M70" s="149"/>
      <c r="N70" s="149"/>
      <c r="O70" s="123"/>
    </row>
    <row r="71" spans="1:35" ht="34" x14ac:dyDescent="0.2">
      <c r="A71" s="150" t="s">
        <v>212</v>
      </c>
      <c r="B71" s="151" t="s">
        <v>122</v>
      </c>
      <c r="C71" s="151" t="s">
        <v>148</v>
      </c>
      <c r="D71" s="151" t="s">
        <v>124</v>
      </c>
      <c r="E71" s="151" t="s">
        <v>125</v>
      </c>
      <c r="F71" s="151" t="s">
        <v>126</v>
      </c>
      <c r="G71" s="151" t="s">
        <v>175</v>
      </c>
      <c r="H71" s="152" t="s">
        <v>128</v>
      </c>
      <c r="I71" s="152" t="s">
        <v>129</v>
      </c>
      <c r="J71" s="152" t="s">
        <v>157</v>
      </c>
      <c r="K71" s="152" t="s">
        <v>131</v>
      </c>
      <c r="L71" s="152" t="s">
        <v>171</v>
      </c>
      <c r="M71" s="82" t="s">
        <v>133</v>
      </c>
      <c r="N71" s="82" t="s">
        <v>164</v>
      </c>
      <c r="O71" s="82" t="s">
        <v>134</v>
      </c>
    </row>
    <row r="72" spans="1:35" ht="16" x14ac:dyDescent="0.2">
      <c r="A72" s="153" t="s">
        <v>198</v>
      </c>
      <c r="B72" s="154">
        <f>SUM(B88,L88:M88)/1024</f>
        <v>862.4211757860852</v>
      </c>
      <c r="C72" s="154">
        <f>(C88+D88)/1024</f>
        <v>6204.1425817187128</v>
      </c>
      <c r="D72" s="154">
        <f t="shared" ref="D72:E83" si="18">E88/1024</f>
        <v>42.530872965374314</v>
      </c>
      <c r="E72" s="154">
        <f t="shared" si="18"/>
        <v>1.6534508813492675E-3</v>
      </c>
      <c r="F72" s="154">
        <f t="shared" ref="F72:F83" si="19">(G88+H88+I88)/1024</f>
        <v>1324.8082656500953</v>
      </c>
      <c r="G72" s="154">
        <f t="shared" ref="G72:G83" si="20">(J88)/1024</f>
        <v>19.582432403227344</v>
      </c>
      <c r="H72" s="154">
        <f>(K88+P88)/1024</f>
        <v>1667.5535933838905</v>
      </c>
      <c r="I72" s="154">
        <f>(N88+O88)/1024</f>
        <v>1975.4989446025054</v>
      </c>
      <c r="J72" s="154">
        <f t="shared" ref="J72:J83" si="21">(Q88+R88+S88+T88)/1024</f>
        <v>7467.9880373450051</v>
      </c>
      <c r="K72" s="154">
        <f>SUM(U88,V88)/1024</f>
        <v>234.20827303292941</v>
      </c>
      <c r="L72" s="154">
        <f t="shared" ref="L72:L83" si="22">(W88+X88)/1024</f>
        <v>200.5188712808143</v>
      </c>
      <c r="M72" s="154">
        <f>Y88/1024</f>
        <v>534.11546840037397</v>
      </c>
      <c r="N72" s="154">
        <f>Z88/1024</f>
        <v>7.871003454056328E-4</v>
      </c>
      <c r="O72" s="155">
        <f>SUM(B72:N72)</f>
        <v>20533.370957120242</v>
      </c>
    </row>
    <row r="73" spans="1:35" ht="16" x14ac:dyDescent="0.2">
      <c r="A73" s="153" t="s">
        <v>199</v>
      </c>
      <c r="B73" s="154">
        <f t="shared" ref="B73:B83" si="23">SUM(B89,L89:M89)/1024</f>
        <v>850.25055099078236</v>
      </c>
      <c r="C73" s="154">
        <f t="shared" ref="C73:C83" si="24">(C89+D89)/1024</f>
        <v>12059.401064625292</v>
      </c>
      <c r="D73" s="154">
        <f t="shared" si="18"/>
        <v>56.475263414367873</v>
      </c>
      <c r="E73" s="154">
        <f t="shared" si="18"/>
        <v>1.3031219086769824E-3</v>
      </c>
      <c r="F73" s="154">
        <f t="shared" si="19"/>
        <v>1584.1553534951431</v>
      </c>
      <c r="G73" s="154">
        <f t="shared" si="20"/>
        <v>6.378018860561494</v>
      </c>
      <c r="H73" s="154">
        <f t="shared" ref="H73:H83" si="25">(K89+P89)/1024</f>
        <v>1817.3455767453916</v>
      </c>
      <c r="I73" s="154">
        <f t="shared" ref="I73:I83" si="26">(N89+O89)/1024</f>
        <v>2807.895615057535</v>
      </c>
      <c r="J73" s="154">
        <f t="shared" si="21"/>
        <v>8423.2751594732727</v>
      </c>
      <c r="K73" s="154">
        <f t="shared" ref="K73:K83" si="27">SUM(U89,V89)/1024</f>
        <v>289.04840935274899</v>
      </c>
      <c r="L73" s="154">
        <f t="shared" si="22"/>
        <v>206.56738763929536</v>
      </c>
      <c r="M73" s="154">
        <f t="shared" ref="M73:N83" si="28">Y89/1024</f>
        <v>527.14640210444918</v>
      </c>
      <c r="N73" s="154">
        <f t="shared" si="28"/>
        <v>0</v>
      </c>
      <c r="O73" s="155">
        <f t="shared" ref="O73:O83" si="29">SUM(B73:N73)</f>
        <v>28627.940104880745</v>
      </c>
    </row>
    <row r="74" spans="1:35" s="81" customFormat="1" ht="16" x14ac:dyDescent="0.2">
      <c r="A74" s="153" t="s">
        <v>200</v>
      </c>
      <c r="B74" s="154">
        <f t="shared" si="23"/>
        <v>1169.7515692939292</v>
      </c>
      <c r="C74" s="154">
        <f t="shared" si="24"/>
        <v>7838.0647431748512</v>
      </c>
      <c r="D74" s="154">
        <f t="shared" si="18"/>
        <v>49.193365124278806</v>
      </c>
      <c r="E74" s="154">
        <f t="shared" si="18"/>
        <v>8.5900341409796879E-3</v>
      </c>
      <c r="F74" s="154">
        <f t="shared" si="19"/>
        <v>1983.2118372145135</v>
      </c>
      <c r="G74" s="154">
        <f t="shared" si="20"/>
        <v>432.76478417978711</v>
      </c>
      <c r="H74" s="154">
        <f t="shared" si="25"/>
        <v>2495.9497233691018</v>
      </c>
      <c r="I74" s="154">
        <f t="shared" si="26"/>
        <v>4310.1652948316396</v>
      </c>
      <c r="J74" s="154">
        <f t="shared" si="21"/>
        <v>20327.373673149163</v>
      </c>
      <c r="K74" s="154">
        <f t="shared" si="27"/>
        <v>255.83800013517452</v>
      </c>
      <c r="L74" s="154">
        <f t="shared" si="22"/>
        <v>484.41293655118017</v>
      </c>
      <c r="M74" s="154">
        <f t="shared" si="28"/>
        <v>1912.8972587376074</v>
      </c>
      <c r="N74" s="154">
        <f t="shared" si="28"/>
        <v>0</v>
      </c>
      <c r="O74" s="155">
        <f t="shared" si="29"/>
        <v>41259.631775795373</v>
      </c>
      <c r="P74" s="12"/>
      <c r="Q74" s="12"/>
      <c r="R74" s="12"/>
      <c r="S74" s="12"/>
      <c r="T74" s="12"/>
      <c r="U74" s="12"/>
      <c r="V74" s="12"/>
      <c r="W74" s="12"/>
      <c r="X74" s="12"/>
      <c r="Y74" s="12"/>
      <c r="Z74" s="12"/>
      <c r="AA74" s="105"/>
      <c r="AB74" s="12"/>
      <c r="AC74" s="12"/>
      <c r="AD74" s="12"/>
      <c r="AE74" s="12"/>
      <c r="AF74" s="12"/>
      <c r="AG74" s="12"/>
      <c r="AH74" s="12"/>
      <c r="AI74" s="12"/>
    </row>
    <row r="75" spans="1:35" ht="16" x14ac:dyDescent="0.2">
      <c r="A75" s="153" t="s">
        <v>201</v>
      </c>
      <c r="B75" s="154">
        <f t="shared" si="23"/>
        <v>1095.6195547549073</v>
      </c>
      <c r="C75" s="154">
        <f t="shared" si="24"/>
        <v>20077.215415487495</v>
      </c>
      <c r="D75" s="154">
        <f t="shared" si="18"/>
        <v>44.831821618856253</v>
      </c>
      <c r="E75" s="154">
        <f t="shared" si="18"/>
        <v>6.9889683945802928E-3</v>
      </c>
      <c r="F75" s="154">
        <f t="shared" si="19"/>
        <v>1648.7533608760966</v>
      </c>
      <c r="G75" s="154">
        <f t="shared" si="20"/>
        <v>5.5576003941778227</v>
      </c>
      <c r="H75" s="154">
        <f t="shared" si="25"/>
        <v>2616.6022946669627</v>
      </c>
      <c r="I75" s="154">
        <f t="shared" si="26"/>
        <v>3367.9685451167375</v>
      </c>
      <c r="J75" s="154">
        <f t="shared" si="21"/>
        <v>19631.2470638946</v>
      </c>
      <c r="K75" s="154">
        <f t="shared" si="27"/>
        <v>219.58577028128613</v>
      </c>
      <c r="L75" s="154">
        <f t="shared" si="22"/>
        <v>237.77433638675683</v>
      </c>
      <c r="M75" s="154">
        <f t="shared" si="28"/>
        <v>875.76353416600591</v>
      </c>
      <c r="N75" s="154">
        <f t="shared" si="28"/>
        <v>0</v>
      </c>
      <c r="O75" s="155">
        <f t="shared" si="29"/>
        <v>49820.926286612274</v>
      </c>
    </row>
    <row r="76" spans="1:35" ht="16" x14ac:dyDescent="0.2">
      <c r="A76" s="153" t="s">
        <v>202</v>
      </c>
      <c r="B76" s="154">
        <f t="shared" si="23"/>
        <v>973.36746016568759</v>
      </c>
      <c r="C76" s="154">
        <f t="shared" si="24"/>
        <v>13166.571940099217</v>
      </c>
      <c r="D76" s="154">
        <f t="shared" si="18"/>
        <v>44.844833934606839</v>
      </c>
      <c r="E76" s="154">
        <f t="shared" si="18"/>
        <v>1.0635144585285157</v>
      </c>
      <c r="F76" s="154">
        <f t="shared" si="19"/>
        <v>2175.1412308624517</v>
      </c>
      <c r="G76" s="154">
        <f t="shared" si="20"/>
        <v>3.817133048252793</v>
      </c>
      <c r="H76" s="154">
        <f t="shared" si="25"/>
        <v>5178.0222305989064</v>
      </c>
      <c r="I76" s="154">
        <f t="shared" si="26"/>
        <v>6617.1473685135497</v>
      </c>
      <c r="J76" s="154">
        <f t="shared" si="21"/>
        <v>9572.3158163143598</v>
      </c>
      <c r="K76" s="154">
        <f t="shared" si="27"/>
        <v>517.16552943648924</v>
      </c>
      <c r="L76" s="154">
        <f t="shared" si="22"/>
        <v>475.96329839619017</v>
      </c>
      <c r="M76" s="154">
        <f t="shared" si="28"/>
        <v>1278.407801707627</v>
      </c>
      <c r="N76" s="154">
        <f t="shared" si="28"/>
        <v>0</v>
      </c>
      <c r="O76" s="155">
        <f t="shared" si="29"/>
        <v>40003.828157535871</v>
      </c>
    </row>
    <row r="77" spans="1:35" ht="16" x14ac:dyDescent="0.2">
      <c r="A77" s="153" t="s">
        <v>203</v>
      </c>
      <c r="B77" s="154">
        <f t="shared" si="23"/>
        <v>1818.9164899174907</v>
      </c>
      <c r="C77" s="154">
        <f t="shared" si="24"/>
        <v>47351.179020001764</v>
      </c>
      <c r="D77" s="154">
        <f t="shared" si="18"/>
        <v>51.236135990796292</v>
      </c>
      <c r="E77" s="154">
        <f t="shared" si="18"/>
        <v>5.1610346135967093</v>
      </c>
      <c r="F77" s="154">
        <f t="shared" si="19"/>
        <v>5549.1986640586847</v>
      </c>
      <c r="G77" s="154">
        <f t="shared" si="20"/>
        <v>787.78323217092384</v>
      </c>
      <c r="H77" s="154">
        <f t="shared" si="25"/>
        <v>10217.110977316577</v>
      </c>
      <c r="I77" s="154">
        <f t="shared" si="26"/>
        <v>19716.971440565365</v>
      </c>
      <c r="J77" s="154">
        <f t="shared" si="21"/>
        <v>5685.083787874888</v>
      </c>
      <c r="K77" s="154">
        <f t="shared" si="27"/>
        <v>1306.6792634643145</v>
      </c>
      <c r="L77" s="154">
        <f t="shared" si="22"/>
        <v>725.88820391313709</v>
      </c>
      <c r="M77" s="154">
        <f t="shared" si="28"/>
        <v>5210.4056777592086</v>
      </c>
      <c r="N77" s="154">
        <f t="shared" si="28"/>
        <v>0</v>
      </c>
      <c r="O77" s="155">
        <f t="shared" si="29"/>
        <v>98425.613927646744</v>
      </c>
    </row>
    <row r="78" spans="1:35" ht="16" x14ac:dyDescent="0.2">
      <c r="A78" s="153" t="s">
        <v>204</v>
      </c>
      <c r="B78" s="154">
        <f t="shared" si="23"/>
        <v>1180.1681361536489</v>
      </c>
      <c r="C78" s="154">
        <f t="shared" si="24"/>
        <v>7540.5965775630411</v>
      </c>
      <c r="D78" s="154">
        <f t="shared" si="18"/>
        <v>69.861997173317775</v>
      </c>
      <c r="E78" s="154">
        <f t="shared" si="18"/>
        <v>4.3174322018785447E-2</v>
      </c>
      <c r="F78" s="154">
        <f t="shared" si="19"/>
        <v>2887.7831166681972</v>
      </c>
      <c r="G78" s="154">
        <f t="shared" si="20"/>
        <v>7.962583009696572</v>
      </c>
      <c r="H78" s="154">
        <f t="shared" si="25"/>
        <v>4844.0050774383417</v>
      </c>
      <c r="I78" s="154">
        <f t="shared" si="26"/>
        <v>6127.8299003883658</v>
      </c>
      <c r="J78" s="154">
        <f t="shared" si="21"/>
        <v>11080.717034310115</v>
      </c>
      <c r="K78" s="154">
        <f t="shared" si="27"/>
        <v>268.97532413432617</v>
      </c>
      <c r="L78" s="154">
        <f t="shared" si="22"/>
        <v>357.36632282434454</v>
      </c>
      <c r="M78" s="154">
        <f t="shared" si="28"/>
        <v>5411.4932168390333</v>
      </c>
      <c r="N78" s="154">
        <f t="shared" si="28"/>
        <v>0</v>
      </c>
      <c r="O78" s="155">
        <f t="shared" si="29"/>
        <v>39776.802460824445</v>
      </c>
    </row>
    <row r="79" spans="1:35" ht="16" x14ac:dyDescent="0.2">
      <c r="A79" s="153" t="s">
        <v>205</v>
      </c>
      <c r="B79" s="154">
        <f t="shared" si="23"/>
        <v>1358.7725348126071</v>
      </c>
      <c r="C79" s="154">
        <f t="shared" si="24"/>
        <v>9425.1443329873782</v>
      </c>
      <c r="D79" s="154">
        <f t="shared" si="18"/>
        <v>53.261688086222364</v>
      </c>
      <c r="E79" s="154">
        <f t="shared" si="18"/>
        <v>0.20113025501450391</v>
      </c>
      <c r="F79" s="154">
        <f t="shared" si="19"/>
        <v>2810.5320526694513</v>
      </c>
      <c r="G79" s="154">
        <f t="shared" si="20"/>
        <v>13.579861299581347</v>
      </c>
      <c r="H79" s="154">
        <f t="shared" si="25"/>
        <v>3812.5477797282101</v>
      </c>
      <c r="I79" s="154">
        <f t="shared" si="26"/>
        <v>4670.1356476788469</v>
      </c>
      <c r="J79" s="154">
        <f t="shared" si="21"/>
        <v>9800.6940982229171</v>
      </c>
      <c r="K79" s="154">
        <f t="shared" si="27"/>
        <v>803.92182862843754</v>
      </c>
      <c r="L79" s="154">
        <f t="shared" si="22"/>
        <v>2931.921839878461</v>
      </c>
      <c r="M79" s="154">
        <f t="shared" si="28"/>
        <v>1284.5670634560645</v>
      </c>
      <c r="N79" s="154">
        <f t="shared" si="28"/>
        <v>0</v>
      </c>
      <c r="O79" s="155">
        <f t="shared" si="29"/>
        <v>36965.279857703194</v>
      </c>
    </row>
    <row r="80" spans="1:35" ht="16" x14ac:dyDescent="0.2">
      <c r="A80" s="153" t="s">
        <v>206</v>
      </c>
      <c r="B80" s="154">
        <f t="shared" si="23"/>
        <v>1539.3780249594849</v>
      </c>
      <c r="C80" s="154">
        <f t="shared" si="24"/>
        <v>7515.7300039547499</v>
      </c>
      <c r="D80" s="154">
        <f t="shared" si="18"/>
        <v>61.974848446485254</v>
      </c>
      <c r="E80" s="154">
        <f t="shared" si="18"/>
        <v>5.1865485838788966E-3</v>
      </c>
      <c r="F80" s="154">
        <f t="shared" si="19"/>
        <v>3887.7954268309677</v>
      </c>
      <c r="G80" s="154">
        <f t="shared" si="20"/>
        <v>21.09040254996123</v>
      </c>
      <c r="H80" s="154">
        <f t="shared" si="25"/>
        <v>3845.4875244653576</v>
      </c>
      <c r="I80" s="154">
        <f t="shared" si="26"/>
        <v>8181.6260860487146</v>
      </c>
      <c r="J80" s="154">
        <f t="shared" si="21"/>
        <v>11598.877164359794</v>
      </c>
      <c r="K80" s="154">
        <f t="shared" si="27"/>
        <v>631.37112087209573</v>
      </c>
      <c r="L80" s="154">
        <f t="shared" si="22"/>
        <v>2025.2752433448445</v>
      </c>
      <c r="M80" s="154">
        <f t="shared" si="28"/>
        <v>4615.2321863804782</v>
      </c>
      <c r="N80" s="154">
        <f t="shared" si="28"/>
        <v>0</v>
      </c>
      <c r="O80" s="155">
        <f t="shared" si="29"/>
        <v>43923.843218761518</v>
      </c>
    </row>
    <row r="81" spans="1:35" s="81" customFormat="1" ht="16" x14ac:dyDescent="0.2">
      <c r="A81" s="153" t="s">
        <v>207</v>
      </c>
      <c r="B81" s="154">
        <f t="shared" si="23"/>
        <v>1770.3426695229616</v>
      </c>
      <c r="C81" s="154">
        <f t="shared" si="24"/>
        <v>8430.3683762163218</v>
      </c>
      <c r="D81" s="154">
        <f t="shared" si="18"/>
        <v>40.42680537816338</v>
      </c>
      <c r="E81" s="154">
        <f t="shared" si="18"/>
        <v>6.8122163429507033E-4</v>
      </c>
      <c r="F81" s="154">
        <f t="shared" si="19"/>
        <v>2337.5384757081047</v>
      </c>
      <c r="G81" s="154">
        <f t="shared" si="20"/>
        <v>21.941735127768847</v>
      </c>
      <c r="H81" s="154">
        <f t="shared" si="25"/>
        <v>2891.2448794183947</v>
      </c>
      <c r="I81" s="154">
        <f t="shared" si="26"/>
        <v>8139.5188810564341</v>
      </c>
      <c r="J81" s="154">
        <f t="shared" si="21"/>
        <v>15127.446149014444</v>
      </c>
      <c r="K81" s="154">
        <f t="shared" si="27"/>
        <v>444.74039541165723</v>
      </c>
      <c r="L81" s="154">
        <f t="shared" si="22"/>
        <v>2364.3779058647556</v>
      </c>
      <c r="M81" s="154">
        <f t="shared" si="28"/>
        <v>4663.7534665036819</v>
      </c>
      <c r="N81" s="154">
        <f t="shared" si="28"/>
        <v>0</v>
      </c>
      <c r="O81" s="155">
        <f t="shared" si="29"/>
        <v>46231.700420444322</v>
      </c>
      <c r="P81" s="12"/>
      <c r="Q81" s="12"/>
      <c r="R81" s="12"/>
      <c r="S81" s="12"/>
      <c r="T81" s="12"/>
      <c r="U81" s="12"/>
      <c r="V81" s="12"/>
      <c r="W81" s="12"/>
      <c r="X81" s="12"/>
      <c r="Y81" s="12"/>
      <c r="Z81" s="12"/>
      <c r="AA81" s="105"/>
      <c r="AB81" s="12"/>
      <c r="AC81" s="12"/>
      <c r="AD81" s="12"/>
      <c r="AE81" s="12"/>
      <c r="AF81" s="12"/>
      <c r="AG81" s="12"/>
      <c r="AH81" s="12"/>
      <c r="AI81" s="12"/>
    </row>
    <row r="82" spans="1:35" ht="16" x14ac:dyDescent="0.2">
      <c r="A82" s="153" t="s">
        <v>208</v>
      </c>
      <c r="B82" s="154">
        <f t="shared" si="23"/>
        <v>1327.7742058815788</v>
      </c>
      <c r="C82" s="154">
        <f t="shared" si="24"/>
        <v>9939.2974744772873</v>
      </c>
      <c r="D82" s="154">
        <f t="shared" si="18"/>
        <v>58.878909510641208</v>
      </c>
      <c r="E82" s="154">
        <f t="shared" si="18"/>
        <v>9.7749700535131843E-3</v>
      </c>
      <c r="F82" s="154">
        <f t="shared" si="19"/>
        <v>2863.4550169689473</v>
      </c>
      <c r="G82" s="154">
        <f t="shared" si="20"/>
        <v>8.3743730293672272</v>
      </c>
      <c r="H82" s="154">
        <f t="shared" si="25"/>
        <v>4425.7231258195407</v>
      </c>
      <c r="I82" s="154">
        <f t="shared" si="26"/>
        <v>8700.158112319712</v>
      </c>
      <c r="J82" s="154">
        <f t="shared" si="21"/>
        <v>7048.2819582739567</v>
      </c>
      <c r="K82" s="154">
        <f t="shared" si="27"/>
        <v>560.90964534203999</v>
      </c>
      <c r="L82" s="154">
        <f t="shared" si="22"/>
        <v>5466.3340440235461</v>
      </c>
      <c r="M82" s="154">
        <f t="shared" si="28"/>
        <v>1671.9723289713379</v>
      </c>
      <c r="N82" s="154">
        <f t="shared" si="28"/>
        <v>0</v>
      </c>
      <c r="O82" s="155">
        <f t="shared" si="29"/>
        <v>42071.168969588005</v>
      </c>
    </row>
    <row r="83" spans="1:35" ht="16" x14ac:dyDescent="0.2">
      <c r="A83" s="153" t="s">
        <v>209</v>
      </c>
      <c r="B83" s="154">
        <f t="shared" si="23"/>
        <v>1308.0855461950093</v>
      </c>
      <c r="C83" s="154">
        <f t="shared" si="24"/>
        <v>11618.622090955978</v>
      </c>
      <c r="D83" s="154">
        <f t="shared" si="18"/>
        <v>51.332389671033496</v>
      </c>
      <c r="E83" s="154">
        <f t="shared" si="18"/>
        <v>0.14557203644926561</v>
      </c>
      <c r="F83" s="154">
        <f t="shared" si="19"/>
        <v>4381.6287213038422</v>
      </c>
      <c r="G83" s="154">
        <f t="shared" si="20"/>
        <v>28.594690789360353</v>
      </c>
      <c r="H83" s="154">
        <f t="shared" si="25"/>
        <v>4394.9080833330172</v>
      </c>
      <c r="I83" s="154">
        <f t="shared" si="26"/>
        <v>6115.3805139378183</v>
      </c>
      <c r="J83" s="154">
        <f t="shared" si="21"/>
        <v>3977.0418051889701</v>
      </c>
      <c r="K83" s="154">
        <f t="shared" si="27"/>
        <v>628.00875486152836</v>
      </c>
      <c r="L83" s="154">
        <f t="shared" si="22"/>
        <v>1745.274076673501</v>
      </c>
      <c r="M83" s="154">
        <f t="shared" si="28"/>
        <v>1391.4917190367382</v>
      </c>
      <c r="N83" s="154">
        <f t="shared" si="28"/>
        <v>0</v>
      </c>
      <c r="O83" s="155">
        <f t="shared" si="29"/>
        <v>35640.513963983241</v>
      </c>
    </row>
    <row r="84" spans="1:35" ht="16" x14ac:dyDescent="0.2">
      <c r="A84" s="156" t="s">
        <v>213</v>
      </c>
      <c r="B84" s="155">
        <f>SUM(B72:B83)</f>
        <v>15254.847918434172</v>
      </c>
      <c r="C84" s="155">
        <f>SUM(C72:C83)</f>
        <v>161166.33362126211</v>
      </c>
      <c r="D84" s="155">
        <f t="shared" ref="D84:O84" si="30">SUM(D72:D83)</f>
        <v>624.8489313141439</v>
      </c>
      <c r="E84" s="155">
        <f t="shared" si="30"/>
        <v>6.6486040012050527</v>
      </c>
      <c r="F84" s="155">
        <f t="shared" si="30"/>
        <v>33434.001522306498</v>
      </c>
      <c r="G84" s="155">
        <f t="shared" si="30"/>
        <v>1357.426846862666</v>
      </c>
      <c r="H84" s="155">
        <f t="shared" si="30"/>
        <v>48206.500866283684</v>
      </c>
      <c r="I84" s="155">
        <f t="shared" si="30"/>
        <v>80730.296350117234</v>
      </c>
      <c r="J84" s="155">
        <f t="shared" si="30"/>
        <v>129740.34174742151</v>
      </c>
      <c r="K84" s="155">
        <f t="shared" si="30"/>
        <v>6160.4523149530278</v>
      </c>
      <c r="L84" s="155">
        <f t="shared" si="30"/>
        <v>17221.674466776829</v>
      </c>
      <c r="M84" s="155">
        <f t="shared" si="30"/>
        <v>29377.246124062603</v>
      </c>
      <c r="N84" s="155">
        <f t="shared" si="30"/>
        <v>7.871003454056328E-4</v>
      </c>
      <c r="O84" s="155">
        <f t="shared" si="30"/>
        <v>523280.62010089587</v>
      </c>
    </row>
    <row r="85" spans="1:35" x14ac:dyDescent="0.2">
      <c r="A85" s="110"/>
      <c r="D85" s="105"/>
      <c r="E85" s="105"/>
      <c r="F85" s="105"/>
      <c r="G85" s="105"/>
      <c r="H85" s="105"/>
      <c r="I85" s="105"/>
      <c r="J85" s="105"/>
      <c r="K85" s="105"/>
      <c r="L85" s="105"/>
      <c r="M85" s="105"/>
      <c r="N85" s="105"/>
      <c r="O85" s="157"/>
      <c r="AA85" s="12"/>
    </row>
    <row r="86" spans="1:35" x14ac:dyDescent="0.2">
      <c r="A86" s="110" t="s">
        <v>194</v>
      </c>
      <c r="D86" s="105"/>
      <c r="E86" s="105"/>
      <c r="F86" s="105"/>
      <c r="G86" s="105"/>
      <c r="H86" s="105"/>
      <c r="I86" s="105"/>
      <c r="J86" s="105"/>
      <c r="K86" s="105"/>
      <c r="L86" s="105"/>
      <c r="M86" s="105"/>
      <c r="N86" s="105"/>
      <c r="O86" s="141"/>
      <c r="AA86" s="12"/>
    </row>
    <row r="87" spans="1:35" ht="28" x14ac:dyDescent="0.2">
      <c r="A87" s="158" t="s">
        <v>214</v>
      </c>
      <c r="B87" s="158" t="s">
        <v>146</v>
      </c>
      <c r="C87" s="60" t="s">
        <v>148</v>
      </c>
      <c r="D87" s="60" t="s">
        <v>149</v>
      </c>
      <c r="E87" s="60" t="s">
        <v>124</v>
      </c>
      <c r="F87" s="60" t="s">
        <v>125</v>
      </c>
      <c r="G87" s="60" t="s">
        <v>126</v>
      </c>
      <c r="H87" s="134" t="s">
        <v>150</v>
      </c>
      <c r="I87" s="60" t="s">
        <v>196</v>
      </c>
      <c r="J87" s="60" t="s">
        <v>151</v>
      </c>
      <c r="K87" s="60" t="s">
        <v>153</v>
      </c>
      <c r="L87" s="60" t="s">
        <v>180</v>
      </c>
      <c r="M87" s="60" t="s">
        <v>197</v>
      </c>
      <c r="N87" s="60" t="s">
        <v>154</v>
      </c>
      <c r="O87" s="61" t="s">
        <v>155</v>
      </c>
      <c r="P87" s="60" t="s">
        <v>156</v>
      </c>
      <c r="Q87" s="60" t="s">
        <v>157</v>
      </c>
      <c r="R87" s="61" t="s">
        <v>158</v>
      </c>
      <c r="S87" s="60" t="s">
        <v>160</v>
      </c>
      <c r="T87" s="60" t="s">
        <v>182</v>
      </c>
      <c r="U87" s="61" t="s">
        <v>181</v>
      </c>
      <c r="V87" s="61" t="s">
        <v>159</v>
      </c>
      <c r="W87" s="60" t="s">
        <v>171</v>
      </c>
      <c r="X87" s="62" t="s">
        <v>161</v>
      </c>
      <c r="Y87" s="62" t="s">
        <v>162</v>
      </c>
      <c r="Z87" s="62" t="s">
        <v>164</v>
      </c>
      <c r="AA87" s="139" t="s">
        <v>134</v>
      </c>
    </row>
    <row r="88" spans="1:35" ht="16" x14ac:dyDescent="0.2">
      <c r="A88" s="75" t="s">
        <v>198</v>
      </c>
      <c r="B88" s="135">
        <v>529828.01677254704</v>
      </c>
      <c r="C88" s="159">
        <v>59625.5344106415</v>
      </c>
      <c r="D88" s="159">
        <v>6293416.4692693204</v>
      </c>
      <c r="E88" s="159">
        <v>43551.613916543298</v>
      </c>
      <c r="F88" s="159">
        <v>1.69313370250165</v>
      </c>
      <c r="G88" s="159">
        <v>486878.90922571701</v>
      </c>
      <c r="H88" s="159">
        <v>869502.80903034098</v>
      </c>
      <c r="I88" s="159">
        <v>221.94576963968501</v>
      </c>
      <c r="J88" s="159">
        <v>20052.4107809048</v>
      </c>
      <c r="K88" s="159">
        <v>675615.939436974</v>
      </c>
      <c r="L88" s="159">
        <v>9.7919849362224305</v>
      </c>
      <c r="M88" s="159">
        <v>353281.47524746798</v>
      </c>
      <c r="N88" s="159">
        <v>13891.807265515399</v>
      </c>
      <c r="O88" s="159">
        <v>2009019.1120074501</v>
      </c>
      <c r="P88" s="159">
        <v>1031958.94018813</v>
      </c>
      <c r="Q88" s="159">
        <v>58607.0721409209</v>
      </c>
      <c r="R88" s="159">
        <v>7587070.0328524802</v>
      </c>
      <c r="S88" s="159">
        <v>287.30298986285902</v>
      </c>
      <c r="T88" s="159">
        <v>1255.34225802123</v>
      </c>
      <c r="U88" s="159">
        <v>96797.023474401707</v>
      </c>
      <c r="V88" s="159">
        <v>143032.24811131801</v>
      </c>
      <c r="W88" s="159">
        <v>1582.28591934684</v>
      </c>
      <c r="X88" s="159">
        <v>203749.03827220699</v>
      </c>
      <c r="Y88" s="159">
        <v>546934.23964198295</v>
      </c>
      <c r="Z88" s="159">
        <v>0.80599075369536799</v>
      </c>
      <c r="AA88" s="160">
        <v>21026171.860091124</v>
      </c>
    </row>
    <row r="89" spans="1:35" ht="16" x14ac:dyDescent="0.2">
      <c r="A89" s="75" t="s">
        <v>199</v>
      </c>
      <c r="B89" s="135">
        <v>417121.23016817798</v>
      </c>
      <c r="C89" s="159">
        <v>36449.321050000297</v>
      </c>
      <c r="D89" s="159">
        <v>12312377.369126299</v>
      </c>
      <c r="E89" s="159">
        <v>57830.669736312702</v>
      </c>
      <c r="F89" s="159">
        <v>1.3343968344852299</v>
      </c>
      <c r="G89" s="159">
        <v>565747.56984421995</v>
      </c>
      <c r="H89" s="159">
        <v>1056371.6362829099</v>
      </c>
      <c r="I89" s="159">
        <v>55.875851896591399</v>
      </c>
      <c r="J89" s="159">
        <v>6531.0913132149699</v>
      </c>
      <c r="K89" s="159">
        <v>1336627.0891144399</v>
      </c>
      <c r="L89" s="159">
        <v>15.149001263082001</v>
      </c>
      <c r="M89" s="159">
        <v>453520.18504512002</v>
      </c>
      <c r="N89" s="159">
        <v>27123.900709645801</v>
      </c>
      <c r="O89" s="159">
        <v>2848161.20910927</v>
      </c>
      <c r="P89" s="159">
        <v>524334.78147284104</v>
      </c>
      <c r="Q89" s="159">
        <v>3102.3357763113399</v>
      </c>
      <c r="R89" s="159">
        <v>8619000.4436529204</v>
      </c>
      <c r="S89" s="159"/>
      <c r="T89" s="159">
        <v>3330.9838714003499</v>
      </c>
      <c r="U89" s="159">
        <v>120073.62309607401</v>
      </c>
      <c r="V89" s="159">
        <v>175911.94808114099</v>
      </c>
      <c r="W89" s="159">
        <v>6427.21997987944</v>
      </c>
      <c r="X89" s="159">
        <v>205097.784962759</v>
      </c>
      <c r="Y89" s="159">
        <v>539797.91575495596</v>
      </c>
      <c r="Z89" s="159"/>
      <c r="AA89" s="160">
        <v>29315010.667397879</v>
      </c>
    </row>
    <row r="90" spans="1:35" ht="16" x14ac:dyDescent="0.2">
      <c r="A90" s="75" t="s">
        <v>200</v>
      </c>
      <c r="B90" s="135">
        <v>781551.39570617699</v>
      </c>
      <c r="C90" s="159">
        <v>33896.6605310179</v>
      </c>
      <c r="D90" s="159">
        <v>7992281.6364800297</v>
      </c>
      <c r="E90" s="159">
        <v>50374.005887261497</v>
      </c>
      <c r="F90" s="159">
        <v>8.7961949603632004</v>
      </c>
      <c r="G90" s="159">
        <v>455636.37215497502</v>
      </c>
      <c r="H90" s="159">
        <v>1575169.8225942799</v>
      </c>
      <c r="I90" s="159">
        <v>2.7265584068372801</v>
      </c>
      <c r="J90" s="159">
        <v>443151.139000102</v>
      </c>
      <c r="K90" s="159">
        <v>1554677.1824554</v>
      </c>
      <c r="L90" s="159">
        <v>25.929988569580001</v>
      </c>
      <c r="M90" s="159">
        <v>416248.281262237</v>
      </c>
      <c r="N90" s="159">
        <v>18788.0014320993</v>
      </c>
      <c r="O90" s="159">
        <v>4394821.2604754996</v>
      </c>
      <c r="P90" s="159">
        <v>1001175.33427456</v>
      </c>
      <c r="Q90" s="159">
        <v>92.675936457700999</v>
      </c>
      <c r="R90" s="159">
        <v>20806381.708392799</v>
      </c>
      <c r="S90" s="159"/>
      <c r="T90" s="159">
        <v>8756.2569754868691</v>
      </c>
      <c r="U90" s="159">
        <v>52093.370541326702</v>
      </c>
      <c r="V90" s="159">
        <v>209884.74159709201</v>
      </c>
      <c r="W90" s="159">
        <v>1830.8037291364701</v>
      </c>
      <c r="X90" s="159">
        <v>494208.04329927202</v>
      </c>
      <c r="Y90" s="159">
        <v>1958806.79294731</v>
      </c>
      <c r="Z90" s="159"/>
      <c r="AA90" s="160">
        <v>42249862.938414454</v>
      </c>
    </row>
    <row r="91" spans="1:35" ht="16" x14ac:dyDescent="0.2">
      <c r="A91" s="75" t="s">
        <v>201</v>
      </c>
      <c r="B91" s="135">
        <v>456589.66604503099</v>
      </c>
      <c r="C91" s="159">
        <v>41917.204409596503</v>
      </c>
      <c r="D91" s="159">
        <v>20517151.381049599</v>
      </c>
      <c r="E91" s="159">
        <v>45907.785337708803</v>
      </c>
      <c r="F91" s="159">
        <v>7.1567036360502199</v>
      </c>
      <c r="G91" s="159">
        <v>521813.36736183002</v>
      </c>
      <c r="H91" s="161">
        <v>1166504.01305897</v>
      </c>
      <c r="I91" s="159">
        <v>6.0611163228750202</v>
      </c>
      <c r="J91" s="159">
        <v>5690.9828036380904</v>
      </c>
      <c r="K91" s="159">
        <v>1642068.36976007</v>
      </c>
      <c r="L91" s="159">
        <v>2.3334497502073601</v>
      </c>
      <c r="M91" s="159">
        <v>665322.42457424395</v>
      </c>
      <c r="N91" s="159">
        <v>10102.262192169201</v>
      </c>
      <c r="O91" s="159">
        <v>3438697.52800737</v>
      </c>
      <c r="P91" s="159">
        <v>1037332.3799789</v>
      </c>
      <c r="Q91" s="159">
        <v>66.303769815713096</v>
      </c>
      <c r="R91" s="159">
        <v>20097562.808715001</v>
      </c>
      <c r="S91" s="159"/>
      <c r="T91" s="159">
        <v>4767.8809432554899</v>
      </c>
      <c r="U91" s="159"/>
      <c r="V91" s="159">
        <v>224855.828768037</v>
      </c>
      <c r="W91" s="159">
        <v>2413.2709048939801</v>
      </c>
      <c r="X91" s="159">
        <v>241067.64955514501</v>
      </c>
      <c r="Y91" s="159">
        <v>896781.85898599005</v>
      </c>
      <c r="Z91" s="159"/>
      <c r="AA91" s="160">
        <v>51016628.517490968</v>
      </c>
    </row>
    <row r="92" spans="1:35" ht="16" x14ac:dyDescent="0.2">
      <c r="A92" s="75" t="s">
        <v>202</v>
      </c>
      <c r="B92" s="135">
        <v>723665.71725492098</v>
      </c>
      <c r="C92" s="159">
        <v>27680.442941798799</v>
      </c>
      <c r="D92" s="159">
        <v>13454889.2237198</v>
      </c>
      <c r="E92" s="159">
        <v>45921.109949037404</v>
      </c>
      <c r="F92" s="159">
        <v>1089.0388055332</v>
      </c>
      <c r="G92" s="159">
        <v>474664.97438976902</v>
      </c>
      <c r="H92" s="161">
        <v>1752643.5692218801</v>
      </c>
      <c r="I92" s="159">
        <v>36.076791501603999</v>
      </c>
      <c r="J92" s="159">
        <v>3908.74424141086</v>
      </c>
      <c r="K92" s="159">
        <v>3971561.7359838001</v>
      </c>
      <c r="L92" s="159">
        <v>26.368824520148301</v>
      </c>
      <c r="M92" s="159">
        <v>273036.19313022302</v>
      </c>
      <c r="N92" s="159">
        <v>1283.8921763952801</v>
      </c>
      <c r="O92" s="159">
        <v>6774675.0131814796</v>
      </c>
      <c r="P92" s="159">
        <v>1330733.02814948</v>
      </c>
      <c r="Q92" s="159">
        <v>89.016970242373603</v>
      </c>
      <c r="R92" s="159">
        <v>9793015.4318175893</v>
      </c>
      <c r="S92" s="159"/>
      <c r="T92" s="159">
        <v>8946.9471180727705</v>
      </c>
      <c r="U92" s="159"/>
      <c r="V92" s="159">
        <v>529577.50214296498</v>
      </c>
      <c r="W92" s="159">
        <v>4304.3794939936997</v>
      </c>
      <c r="X92" s="159">
        <v>483082.03806370503</v>
      </c>
      <c r="Y92" s="159">
        <v>1309089.58894861</v>
      </c>
      <c r="Z92" s="159"/>
      <c r="AA92" s="160">
        <v>40963920.033316724</v>
      </c>
    </row>
    <row r="93" spans="1:35" ht="16" x14ac:dyDescent="0.2">
      <c r="A93" s="75" t="s">
        <v>203</v>
      </c>
      <c r="B93" s="135">
        <v>1526228.11648428</v>
      </c>
      <c r="C93" s="159">
        <v>57865.253187607901</v>
      </c>
      <c r="D93" s="159">
        <v>48429742.063294202</v>
      </c>
      <c r="E93" s="159">
        <v>52465.803254575403</v>
      </c>
      <c r="F93" s="159">
        <v>5284.8994443230304</v>
      </c>
      <c r="G93" s="159">
        <v>1034646.13498775</v>
      </c>
      <c r="H93" s="161">
        <v>4647719.1940568797</v>
      </c>
      <c r="I93" s="159">
        <v>14.1029514633119</v>
      </c>
      <c r="J93" s="159">
        <v>806690.02974302601</v>
      </c>
      <c r="K93" s="159">
        <v>9606168.8218596708</v>
      </c>
      <c r="L93" s="159">
        <v>35.631300733424702</v>
      </c>
      <c r="M93" s="159">
        <v>336306.73789049702</v>
      </c>
      <c r="N93" s="159">
        <v>99.452146135270496</v>
      </c>
      <c r="O93" s="159">
        <v>20190079.302992798</v>
      </c>
      <c r="P93" s="159">
        <v>856152.81891250506</v>
      </c>
      <c r="Q93" s="159"/>
      <c r="R93" s="159">
        <v>5819068.03213121</v>
      </c>
      <c r="S93" s="159"/>
      <c r="T93" s="159">
        <v>2457.7666526753401</v>
      </c>
      <c r="U93" s="159">
        <v>11184.880921008</v>
      </c>
      <c r="V93" s="159">
        <v>1326854.68486645</v>
      </c>
      <c r="W93" s="159">
        <v>4177.5780169293203</v>
      </c>
      <c r="X93" s="159">
        <v>739131.94279012305</v>
      </c>
      <c r="Y93" s="159">
        <v>5335455.4140254296</v>
      </c>
      <c r="Z93" s="159"/>
      <c r="AA93" s="160">
        <v>100787828.66191024</v>
      </c>
    </row>
    <row r="94" spans="1:35" ht="16" x14ac:dyDescent="0.2">
      <c r="A94" s="75" t="s">
        <v>204</v>
      </c>
      <c r="B94" s="135">
        <v>775900.197496454</v>
      </c>
      <c r="C94" s="159">
        <v>46060.359844064304</v>
      </c>
      <c r="D94" s="159">
        <v>7675510.5355804898</v>
      </c>
      <c r="E94" s="159">
        <v>71538.685105477402</v>
      </c>
      <c r="F94" s="159">
        <v>44.210505747236297</v>
      </c>
      <c r="G94" s="159">
        <v>594504.21246229601</v>
      </c>
      <c r="H94" s="161">
        <v>2362580.9963211799</v>
      </c>
      <c r="I94" s="159">
        <v>4.7026847582310403</v>
      </c>
      <c r="J94" s="159">
        <v>8153.6850019292897</v>
      </c>
      <c r="K94" s="159">
        <v>4265437.5637228498</v>
      </c>
      <c r="L94" s="159">
        <v>471.23975575249602</v>
      </c>
      <c r="M94" s="159">
        <v>432120.73416912998</v>
      </c>
      <c r="N94" s="159">
        <v>66.019910236820493</v>
      </c>
      <c r="O94" s="159">
        <v>6274831.7980874497</v>
      </c>
      <c r="P94" s="159">
        <v>694823.63557401195</v>
      </c>
      <c r="Q94" s="159"/>
      <c r="R94" s="159">
        <v>11344363.026535301</v>
      </c>
      <c r="S94" s="159"/>
      <c r="T94" s="159">
        <v>2291.2165982574202</v>
      </c>
      <c r="U94" s="159"/>
      <c r="V94" s="159">
        <v>275430.73191355</v>
      </c>
      <c r="W94" s="159">
        <v>11578.357002901799</v>
      </c>
      <c r="X94" s="159">
        <v>354364.75756922702</v>
      </c>
      <c r="Y94" s="159">
        <v>5541369.0540431701</v>
      </c>
      <c r="Z94" s="159"/>
      <c r="AA94" s="160">
        <v>40731445.719884232</v>
      </c>
    </row>
    <row r="95" spans="1:35" ht="16" x14ac:dyDescent="0.2">
      <c r="A95" s="75" t="s">
        <v>205</v>
      </c>
      <c r="B95" s="135">
        <v>1084590.16325121</v>
      </c>
      <c r="C95" s="159">
        <v>43710.503111334503</v>
      </c>
      <c r="D95" s="159">
        <v>9607637.2938677408</v>
      </c>
      <c r="E95" s="159">
        <v>54539.968600291701</v>
      </c>
      <c r="F95" s="159">
        <v>205.957381134852</v>
      </c>
      <c r="G95" s="159">
        <v>593043.80850411695</v>
      </c>
      <c r="H95" s="161">
        <v>2284907.1021768199</v>
      </c>
      <c r="I95" s="159">
        <v>33.911252581514397</v>
      </c>
      <c r="J95" s="159">
        <v>13905.7779707713</v>
      </c>
      <c r="K95" s="159">
        <v>3243549.2556752102</v>
      </c>
      <c r="L95" s="159">
        <v>97.856762171722906</v>
      </c>
      <c r="M95" s="159">
        <v>306695.05563472799</v>
      </c>
      <c r="N95" s="159">
        <v>360.56019068881801</v>
      </c>
      <c r="O95" s="159">
        <v>4781858.3430324504</v>
      </c>
      <c r="P95" s="159">
        <v>660499.67076647701</v>
      </c>
      <c r="Q95" s="159"/>
      <c r="R95" s="159">
        <v>10035217.4860179</v>
      </c>
      <c r="S95" s="159"/>
      <c r="T95" s="159">
        <v>693.27056236751298</v>
      </c>
      <c r="U95" s="159"/>
      <c r="V95" s="159">
        <v>823215.95251552004</v>
      </c>
      <c r="W95" s="159">
        <v>7583.8936897842204</v>
      </c>
      <c r="X95" s="159">
        <v>2994704.0703457599</v>
      </c>
      <c r="Y95" s="159">
        <v>1315396.67297901</v>
      </c>
      <c r="Z95" s="159"/>
      <c r="AA95" s="160">
        <v>37852446.57428807</v>
      </c>
    </row>
    <row r="96" spans="1:35" ht="16" x14ac:dyDescent="0.2">
      <c r="A96" s="75" t="s">
        <v>206</v>
      </c>
      <c r="B96" s="135">
        <v>716862.96024801605</v>
      </c>
      <c r="C96" s="159">
        <v>59951.685143213697</v>
      </c>
      <c r="D96" s="159">
        <v>7636155.8389064502</v>
      </c>
      <c r="E96" s="159">
        <v>63462.2448092009</v>
      </c>
      <c r="F96" s="159">
        <v>5.3110257498919902</v>
      </c>
      <c r="G96" s="159">
        <v>451303.64470697602</v>
      </c>
      <c r="H96" s="161">
        <v>3529699.38009862</v>
      </c>
      <c r="I96" s="159">
        <v>99.492269314825506</v>
      </c>
      <c r="J96" s="159">
        <v>21596.572211160299</v>
      </c>
      <c r="K96" s="159">
        <v>3149118.5674599102</v>
      </c>
      <c r="L96" s="159">
        <v>77.176288133487105</v>
      </c>
      <c r="M96" s="159">
        <v>859382.96102236304</v>
      </c>
      <c r="N96" s="159">
        <v>200.061936673708</v>
      </c>
      <c r="O96" s="159">
        <v>8377785.05017721</v>
      </c>
      <c r="P96" s="159">
        <v>788660.65759261604</v>
      </c>
      <c r="Q96" s="159"/>
      <c r="R96" s="159">
        <v>11876940.919843299</v>
      </c>
      <c r="S96" s="159"/>
      <c r="T96" s="159">
        <v>309.29646112956101</v>
      </c>
      <c r="U96" s="159"/>
      <c r="V96" s="159">
        <v>646524.02777302603</v>
      </c>
      <c r="W96" s="159">
        <v>9063.0308701908198</v>
      </c>
      <c r="X96" s="159">
        <v>2064818.81831493</v>
      </c>
      <c r="Y96" s="159">
        <v>4725997.7588536097</v>
      </c>
      <c r="Z96" s="159"/>
      <c r="AA96" s="160">
        <v>44978015.456011787</v>
      </c>
    </row>
    <row r="97" spans="1:33" ht="16" x14ac:dyDescent="0.2">
      <c r="A97" s="75" t="s">
        <v>207</v>
      </c>
      <c r="B97" s="135">
        <v>1307229.2340855701</v>
      </c>
      <c r="C97" s="159">
        <v>44093.102922624901</v>
      </c>
      <c r="D97" s="159">
        <v>8588604.1143228896</v>
      </c>
      <c r="E97" s="159">
        <v>41397.048707239301</v>
      </c>
      <c r="F97" s="159">
        <v>0.69757095351815201</v>
      </c>
      <c r="G97" s="159">
        <v>396974.05565972597</v>
      </c>
      <c r="H97" s="161">
        <v>1996566.9791494601</v>
      </c>
      <c r="I97" s="159">
        <v>98.364315913058803</v>
      </c>
      <c r="J97" s="159">
        <v>22468.3367708353</v>
      </c>
      <c r="K97" s="159">
        <v>2206194.5173921902</v>
      </c>
      <c r="L97" s="159">
        <v>2.22503837756812</v>
      </c>
      <c r="M97" s="159">
        <v>505599.43446756498</v>
      </c>
      <c r="N97" s="159">
        <v>178.830456638708</v>
      </c>
      <c r="O97" s="159">
        <v>8334688.5037451498</v>
      </c>
      <c r="P97" s="159">
        <v>754440.239132246</v>
      </c>
      <c r="Q97" s="159"/>
      <c r="R97" s="159">
        <v>15489405.885806</v>
      </c>
      <c r="S97" s="159"/>
      <c r="T97" s="159">
        <v>1098.9707847908101</v>
      </c>
      <c r="U97" s="159"/>
      <c r="V97" s="159">
        <v>455414.16490153701</v>
      </c>
      <c r="W97" s="159">
        <v>10619.113035439501</v>
      </c>
      <c r="X97" s="159">
        <v>2410503.8625700702</v>
      </c>
      <c r="Y97" s="159">
        <v>4775683.5496997703</v>
      </c>
      <c r="Z97" s="159"/>
      <c r="AA97" s="160">
        <v>47341261.230534993</v>
      </c>
    </row>
    <row r="98" spans="1:33" ht="16" x14ac:dyDescent="0.2">
      <c r="A98" s="75" t="s">
        <v>208</v>
      </c>
      <c r="B98" s="135">
        <v>694648.43785113003</v>
      </c>
      <c r="C98" s="159">
        <v>55215.297126642399</v>
      </c>
      <c r="D98" s="159">
        <v>10122625.316738101</v>
      </c>
      <c r="E98" s="159">
        <v>60292.003338896597</v>
      </c>
      <c r="F98" s="159">
        <v>10.009569334797501</v>
      </c>
      <c r="G98" s="159">
        <v>428698.58474609401</v>
      </c>
      <c r="H98" s="161">
        <v>2503393.66403426</v>
      </c>
      <c r="I98" s="159">
        <v>85.688595848158002</v>
      </c>
      <c r="J98" s="159">
        <v>8575.3579820720406</v>
      </c>
      <c r="K98" s="159">
        <v>3159415.4940891098</v>
      </c>
      <c r="L98" s="159">
        <v>87.369108652695999</v>
      </c>
      <c r="M98" s="159">
        <v>664904.979862954</v>
      </c>
      <c r="N98" s="159">
        <v>115.644086044281</v>
      </c>
      <c r="O98" s="159">
        <v>8908846.2629293408</v>
      </c>
      <c r="P98" s="159">
        <v>1372524.9867501</v>
      </c>
      <c r="Q98" s="159"/>
      <c r="R98" s="159">
        <v>7216145.0828807503</v>
      </c>
      <c r="S98" s="159"/>
      <c r="T98" s="159">
        <v>1295.6423917813199</v>
      </c>
      <c r="U98" s="159"/>
      <c r="V98" s="159">
        <v>574371.47683024895</v>
      </c>
      <c r="W98" s="159">
        <v>10210.8724101511</v>
      </c>
      <c r="X98" s="159">
        <v>5587315.18866996</v>
      </c>
      <c r="Y98" s="159">
        <v>1712099.66486665</v>
      </c>
      <c r="Z98" s="159"/>
      <c r="AA98" s="160">
        <v>43080877.024858117</v>
      </c>
      <c r="AB98" s="162"/>
    </row>
    <row r="99" spans="1:33" ht="16" x14ac:dyDescent="0.2">
      <c r="A99" s="75" t="s">
        <v>209</v>
      </c>
      <c r="B99" s="135">
        <v>1074394.2096524499</v>
      </c>
      <c r="C99" s="159">
        <v>37096.609879121097</v>
      </c>
      <c r="D99" s="159">
        <v>11860372.4112598</v>
      </c>
      <c r="E99" s="159">
        <v>52564.3670231383</v>
      </c>
      <c r="F99" s="159">
        <v>149.06576532404799</v>
      </c>
      <c r="G99" s="159">
        <v>420448.40611976403</v>
      </c>
      <c r="H99" s="161">
        <v>4066181.55305336</v>
      </c>
      <c r="I99" s="159">
        <v>157.851442010141</v>
      </c>
      <c r="J99" s="159">
        <v>29280.963368305001</v>
      </c>
      <c r="K99" s="159">
        <v>3286393.07441147</v>
      </c>
      <c r="L99" s="159">
        <v>411.67957215663</v>
      </c>
      <c r="M99" s="159">
        <v>264673.71007908299</v>
      </c>
      <c r="N99" s="159">
        <v>4.4142458457499698</v>
      </c>
      <c r="O99" s="159">
        <v>6262145.2320264801</v>
      </c>
      <c r="P99" s="159">
        <v>1213992.8029215401</v>
      </c>
      <c r="Q99" s="159"/>
      <c r="R99" s="159">
        <v>4071937.85892969</v>
      </c>
      <c r="S99" s="159"/>
      <c r="T99" s="159">
        <v>552.94958381541005</v>
      </c>
      <c r="U99" s="159"/>
      <c r="V99" s="159">
        <v>643080.96497820504</v>
      </c>
      <c r="W99" s="159">
        <v>6541.6094062048896</v>
      </c>
      <c r="X99" s="159">
        <v>1780619.0451074601</v>
      </c>
      <c r="Y99" s="159">
        <v>1424887.5202936199</v>
      </c>
      <c r="Z99" s="159"/>
      <c r="AA99" s="160">
        <v>36495886.299118839</v>
      </c>
      <c r="AB99" s="120"/>
      <c r="AC99" s="120"/>
      <c r="AD99" s="120"/>
      <c r="AE99" s="120"/>
      <c r="AF99" s="120"/>
      <c r="AG99" s="120"/>
    </row>
    <row r="100" spans="1:33" ht="16" x14ac:dyDescent="0.2">
      <c r="A100" s="163" t="s">
        <v>213</v>
      </c>
      <c r="B100" s="164">
        <f>SUM(B88:B99)</f>
        <v>10088609.345015964</v>
      </c>
      <c r="C100" s="164">
        <f>SUM(C88:C99)</f>
        <v>543561.97455766378</v>
      </c>
      <c r="D100" s="164">
        <f t="shared" ref="D100:AA100" si="31">SUM(D88:D99)</f>
        <v>164490763.6536147</v>
      </c>
      <c r="E100" s="164">
        <f t="shared" si="31"/>
        <v>639845.30566568335</v>
      </c>
      <c r="F100" s="164">
        <f t="shared" si="31"/>
        <v>6808.1704972339739</v>
      </c>
      <c r="G100" s="164">
        <f t="shared" si="31"/>
        <v>6424360.0401632339</v>
      </c>
      <c r="H100" s="164">
        <f t="shared" si="31"/>
        <v>27811240.719078958</v>
      </c>
      <c r="I100" s="164">
        <f t="shared" si="31"/>
        <v>816.79959965683349</v>
      </c>
      <c r="J100" s="164">
        <f t="shared" si="31"/>
        <v>1390005.09118737</v>
      </c>
      <c r="K100" s="164">
        <f t="shared" si="31"/>
        <v>38096827.611361094</v>
      </c>
      <c r="L100" s="164">
        <f t="shared" si="31"/>
        <v>1262.7510750172651</v>
      </c>
      <c r="M100" s="164">
        <f t="shared" si="31"/>
        <v>5531092.1723856125</v>
      </c>
      <c r="N100" s="164">
        <f t="shared" si="31"/>
        <v>72214.846748088341</v>
      </c>
      <c r="O100" s="164">
        <f t="shared" si="31"/>
        <v>82595608.615771949</v>
      </c>
      <c r="P100" s="164">
        <f t="shared" si="31"/>
        <v>11266629.275713407</v>
      </c>
      <c r="Q100" s="164">
        <f t="shared" si="31"/>
        <v>61957.404593748026</v>
      </c>
      <c r="R100" s="164">
        <f t="shared" si="31"/>
        <v>132756108.71757494</v>
      </c>
      <c r="S100" s="164">
        <f t="shared" si="31"/>
        <v>287.30298986285902</v>
      </c>
      <c r="T100" s="164">
        <f t="shared" si="31"/>
        <v>35756.524201054075</v>
      </c>
      <c r="U100" s="164">
        <f t="shared" si="31"/>
        <v>280148.89803281042</v>
      </c>
      <c r="V100" s="164">
        <f t="shared" si="31"/>
        <v>6028154.2724790899</v>
      </c>
      <c r="W100" s="164">
        <f t="shared" si="31"/>
        <v>76332.414458852087</v>
      </c>
      <c r="X100" s="164">
        <f t="shared" si="31"/>
        <v>17558662.239520621</v>
      </c>
      <c r="Y100" s="164">
        <f t="shared" si="31"/>
        <v>30082300.031040106</v>
      </c>
      <c r="Z100" s="164">
        <f t="shared" si="31"/>
        <v>0.80599075369536799</v>
      </c>
      <c r="AA100" s="164">
        <f t="shared" si="31"/>
        <v>535839354.98331738</v>
      </c>
      <c r="AB100" s="165"/>
    </row>
    <row r="101" spans="1:33" ht="16" x14ac:dyDescent="0.15">
      <c r="A101" s="120"/>
      <c r="B101" s="166"/>
      <c r="C101" s="166"/>
      <c r="D101" s="166"/>
      <c r="E101" s="166"/>
      <c r="F101" s="166"/>
      <c r="G101" s="166"/>
      <c r="H101" s="166"/>
      <c r="I101" s="166"/>
      <c r="J101" s="166"/>
      <c r="K101" s="166"/>
      <c r="L101" s="166"/>
      <c r="M101" s="166"/>
      <c r="N101" s="167"/>
      <c r="O101" s="166"/>
      <c r="P101" s="166"/>
      <c r="Q101" s="166"/>
      <c r="R101" s="166"/>
      <c r="S101" s="166"/>
      <c r="T101" s="166"/>
      <c r="U101" s="120"/>
      <c r="V101" s="2"/>
      <c r="W101" s="120"/>
      <c r="X101" s="120"/>
      <c r="Y101" s="120"/>
      <c r="Z101" s="120"/>
      <c r="AA101" s="165">
        <f>AA100/1024</f>
        <v>523280.62010089587</v>
      </c>
      <c r="AB101" s="120" t="s">
        <v>215</v>
      </c>
      <c r="AC101" s="120"/>
      <c r="AD101" s="120"/>
      <c r="AE101" s="120"/>
      <c r="AF101" s="120"/>
    </row>
    <row r="102" spans="1:33" ht="16" x14ac:dyDescent="0.15">
      <c r="A102" s="110"/>
      <c r="B102" s="168"/>
      <c r="C102" s="169"/>
      <c r="D102" s="169"/>
      <c r="E102" s="169"/>
      <c r="F102" s="169"/>
      <c r="G102" s="169"/>
      <c r="H102" s="169"/>
      <c r="I102" s="169"/>
      <c r="J102" s="169"/>
      <c r="K102" s="169"/>
      <c r="L102" s="169"/>
      <c r="M102" s="169"/>
      <c r="N102" s="170"/>
      <c r="O102" s="168"/>
      <c r="P102" s="168"/>
      <c r="Q102" s="168"/>
      <c r="R102" s="169"/>
      <c r="S102" s="169"/>
      <c r="T102" s="169"/>
      <c r="V102" s="2"/>
    </row>
    <row r="103" spans="1:33" ht="23" customHeight="1" x14ac:dyDescent="0.2">
      <c r="A103" s="110"/>
      <c r="C103" s="105"/>
      <c r="D103" s="105"/>
      <c r="E103" s="105"/>
      <c r="F103" s="105"/>
      <c r="G103" s="105"/>
      <c r="H103" s="105"/>
      <c r="I103" s="105"/>
      <c r="J103" s="105"/>
      <c r="K103" s="105"/>
      <c r="L103" s="105"/>
      <c r="M103" s="105"/>
      <c r="N103" s="141"/>
      <c r="AB103" s="162"/>
    </row>
    <row r="104" spans="1:33" ht="23" customHeight="1" x14ac:dyDescent="0.2">
      <c r="A104" s="110"/>
      <c r="C104" s="105"/>
      <c r="D104" s="105"/>
      <c r="E104" s="105"/>
      <c r="F104" s="105"/>
      <c r="G104" s="105"/>
      <c r="H104" s="105"/>
      <c r="I104" s="105"/>
      <c r="J104" s="105"/>
      <c r="K104" s="105"/>
      <c r="L104" s="105"/>
      <c r="M104" s="105"/>
      <c r="N104" s="141"/>
    </row>
    <row r="105" spans="1:33" ht="23" customHeight="1" x14ac:dyDescent="0.2">
      <c r="A105" s="110"/>
      <c r="C105" s="105"/>
      <c r="D105" s="105"/>
      <c r="E105" s="105"/>
      <c r="F105" s="105"/>
      <c r="G105" s="105"/>
      <c r="H105" s="105"/>
      <c r="I105" s="105"/>
      <c r="J105" s="105"/>
      <c r="K105" s="105"/>
      <c r="L105" s="105"/>
      <c r="M105" s="105"/>
      <c r="N105" s="141"/>
    </row>
    <row r="106" spans="1:33" ht="23" customHeight="1" x14ac:dyDescent="0.2">
      <c r="A106" s="110"/>
      <c r="C106" s="105"/>
      <c r="D106" s="105"/>
      <c r="E106" s="105"/>
      <c r="F106" s="105"/>
      <c r="G106" s="105"/>
      <c r="H106" s="105"/>
      <c r="I106" s="105"/>
      <c r="J106" s="105"/>
      <c r="K106" s="105"/>
      <c r="L106" s="105"/>
      <c r="M106" s="105"/>
      <c r="N106" s="141"/>
    </row>
    <row r="107" spans="1:33" ht="23" customHeight="1" x14ac:dyDescent="0.2">
      <c r="A107" s="110"/>
      <c r="C107" s="105"/>
      <c r="D107" s="105"/>
      <c r="E107" s="105"/>
      <c r="F107" s="105"/>
      <c r="G107" s="105"/>
      <c r="H107" s="105"/>
      <c r="I107" s="105"/>
      <c r="J107" s="105"/>
      <c r="K107" s="105"/>
      <c r="L107" s="105"/>
      <c r="M107" s="105"/>
      <c r="N107" s="141"/>
    </row>
    <row r="108" spans="1:33" ht="23" customHeight="1" x14ac:dyDescent="0.2">
      <c r="A108" s="110"/>
      <c r="C108" s="105"/>
      <c r="D108" s="105"/>
      <c r="E108" s="105"/>
      <c r="F108" s="105"/>
      <c r="G108" s="105"/>
      <c r="H108" s="105"/>
      <c r="I108" s="105"/>
      <c r="J108" s="105"/>
      <c r="K108" s="105"/>
      <c r="L108" s="105"/>
      <c r="M108" s="105"/>
      <c r="N108" s="141"/>
    </row>
    <row r="109" spans="1:33" ht="23" customHeight="1" x14ac:dyDescent="0.2">
      <c r="A109" s="110"/>
      <c r="C109" s="105"/>
      <c r="D109" s="105"/>
      <c r="E109" s="105"/>
      <c r="F109" s="105"/>
      <c r="G109" s="105"/>
      <c r="H109" s="105"/>
      <c r="I109" s="105"/>
      <c r="J109" s="105"/>
      <c r="K109" s="105"/>
      <c r="L109" s="105"/>
      <c r="M109" s="105"/>
      <c r="N109" s="141"/>
    </row>
    <row r="110" spans="1:33" ht="23" customHeight="1" x14ac:dyDescent="0.2">
      <c r="A110" s="110"/>
      <c r="C110" s="105"/>
      <c r="D110" s="105"/>
      <c r="E110" s="105"/>
      <c r="F110" s="105"/>
      <c r="G110" s="105"/>
      <c r="H110" s="105"/>
      <c r="I110" s="105"/>
      <c r="J110" s="105"/>
      <c r="K110" s="105"/>
      <c r="L110" s="105"/>
      <c r="M110" s="105"/>
      <c r="N110" s="141"/>
    </row>
    <row r="111" spans="1:33" x14ac:dyDescent="0.2">
      <c r="A111" s="110"/>
      <c r="C111" s="105"/>
      <c r="D111" s="105"/>
      <c r="E111" s="105"/>
      <c r="F111" s="105"/>
      <c r="G111" s="105"/>
      <c r="H111" s="105"/>
      <c r="I111" s="105"/>
      <c r="J111" s="105"/>
      <c r="K111" s="105"/>
      <c r="L111" s="105"/>
      <c r="M111" s="105"/>
      <c r="N111" s="141"/>
    </row>
    <row r="112" spans="1:33" ht="30" customHeight="1" x14ac:dyDescent="0.2">
      <c r="A112" s="109" t="s">
        <v>216</v>
      </c>
      <c r="B112" s="109"/>
      <c r="C112" s="109"/>
      <c r="D112" s="171"/>
      <c r="H112" s="105"/>
      <c r="I112" s="105"/>
      <c r="N112" s="105"/>
    </row>
    <row r="113" spans="1:28" ht="16" x14ac:dyDescent="0.2">
      <c r="A113" s="111"/>
      <c r="H113" s="105"/>
      <c r="I113" s="105"/>
      <c r="N113" s="105"/>
    </row>
    <row r="114" spans="1:28" x14ac:dyDescent="0.2">
      <c r="A114" s="110"/>
      <c r="H114" s="105"/>
      <c r="I114" s="105"/>
      <c r="N114" s="105"/>
    </row>
    <row r="115" spans="1:28" ht="16" x14ac:dyDescent="0.2">
      <c r="A115" s="111"/>
      <c r="H115" s="105"/>
      <c r="I115" s="105"/>
      <c r="N115" s="105"/>
    </row>
    <row r="116" spans="1:28" x14ac:dyDescent="0.2">
      <c r="A116" s="12" t="s">
        <v>118</v>
      </c>
    </row>
    <row r="117" spans="1:28" ht="14" x14ac:dyDescent="0.2">
      <c r="A117" s="134" t="s">
        <v>217</v>
      </c>
      <c r="B117" s="172" t="s">
        <v>122</v>
      </c>
      <c r="C117" s="172" t="s">
        <v>148</v>
      </c>
      <c r="D117" s="172" t="s">
        <v>124</v>
      </c>
      <c r="E117" s="172" t="s">
        <v>125</v>
      </c>
      <c r="F117" s="172" t="s">
        <v>126</v>
      </c>
      <c r="G117" s="172" t="s">
        <v>175</v>
      </c>
      <c r="H117" s="60" t="s">
        <v>128</v>
      </c>
      <c r="I117" s="60" t="s">
        <v>129</v>
      </c>
      <c r="J117" s="60" t="s">
        <v>157</v>
      </c>
      <c r="K117" s="61" t="s">
        <v>131</v>
      </c>
      <c r="L117" s="60" t="s">
        <v>171</v>
      </c>
      <c r="M117" s="60" t="s">
        <v>133</v>
      </c>
      <c r="N117" s="60" t="s">
        <v>164</v>
      </c>
      <c r="O117" s="60" t="s">
        <v>134</v>
      </c>
      <c r="P117" s="81"/>
      <c r="Q117" s="81"/>
      <c r="R117" s="81"/>
      <c r="S117" s="81"/>
      <c r="T117" s="81"/>
      <c r="U117" s="81"/>
      <c r="V117" s="81"/>
      <c r="W117" s="81"/>
      <c r="X117" s="81"/>
      <c r="Y117" s="81"/>
      <c r="Z117" s="81"/>
      <c r="AA117" s="173"/>
      <c r="AB117" s="105"/>
    </row>
    <row r="118" spans="1:28" ht="14" x14ac:dyDescent="0.2">
      <c r="A118" s="174" t="s">
        <v>218</v>
      </c>
      <c r="B118" s="175">
        <f t="shared" ref="B118:N118" si="32">B130</f>
        <v>127.054129</v>
      </c>
      <c r="C118" s="175">
        <f t="shared" si="32"/>
        <v>2032.366178</v>
      </c>
      <c r="D118" s="175">
        <f t="shared" si="32"/>
        <v>1136.6354509999999</v>
      </c>
      <c r="E118" s="175">
        <f t="shared" si="32"/>
        <v>0.13900900000000002</v>
      </c>
      <c r="F118" s="175">
        <f t="shared" si="32"/>
        <v>1396.7555600000003</v>
      </c>
      <c r="G118" s="175">
        <f t="shared" si="32"/>
        <v>61.820841000000001</v>
      </c>
      <c r="H118" s="175">
        <f t="shared" si="32"/>
        <v>856.37644299999999</v>
      </c>
      <c r="I118" s="175">
        <f t="shared" si="32"/>
        <v>8446.1079569999984</v>
      </c>
      <c r="J118" s="175">
        <f t="shared" si="32"/>
        <v>1023.304382</v>
      </c>
      <c r="K118" s="175">
        <f t="shared" si="32"/>
        <v>71.399936999999994</v>
      </c>
      <c r="L118" s="175">
        <f t="shared" si="32"/>
        <v>117.52475600000002</v>
      </c>
      <c r="M118" s="175">
        <f t="shared" si="32"/>
        <v>526.60040500000002</v>
      </c>
      <c r="N118" s="175">
        <f t="shared" si="32"/>
        <v>2.5000000000000001E-4</v>
      </c>
      <c r="O118" s="175">
        <f>SUM(B118:N118)</f>
        <v>15796.085297999996</v>
      </c>
      <c r="P118" s="176"/>
      <c r="Q118" s="120"/>
      <c r="AB118" s="105"/>
    </row>
    <row r="119" spans="1:28" x14ac:dyDescent="0.2">
      <c r="A119" s="142"/>
      <c r="B119" s="177"/>
      <c r="C119" s="177"/>
      <c r="D119" s="177"/>
      <c r="E119" s="177"/>
      <c r="F119" s="177"/>
      <c r="G119" s="177"/>
      <c r="H119" s="177"/>
      <c r="I119" s="177"/>
      <c r="J119" s="177"/>
      <c r="K119" s="177"/>
      <c r="L119" s="177"/>
      <c r="M119" s="177"/>
      <c r="N119" s="177"/>
      <c r="O119" s="178"/>
      <c r="P119" s="177"/>
    </row>
    <row r="120" spans="1:28" x14ac:dyDescent="0.2">
      <c r="A120" s="142"/>
      <c r="B120" s="177"/>
      <c r="C120" s="177"/>
      <c r="D120" s="177"/>
      <c r="E120" s="177"/>
      <c r="F120" s="177"/>
      <c r="G120" s="177"/>
      <c r="H120" s="177"/>
      <c r="I120" s="177"/>
      <c r="J120" s="177"/>
      <c r="K120" s="177"/>
      <c r="L120" s="177"/>
      <c r="M120" s="177"/>
      <c r="N120" s="177"/>
      <c r="O120" s="178"/>
      <c r="P120" s="177"/>
      <c r="AA120" s="12"/>
    </row>
    <row r="121" spans="1:28" x14ac:dyDescent="0.2">
      <c r="A121" s="12" t="s">
        <v>136</v>
      </c>
      <c r="B121" s="177"/>
      <c r="C121" s="177"/>
      <c r="D121" s="177"/>
      <c r="E121" s="177"/>
      <c r="F121" s="177"/>
      <c r="G121" s="177"/>
      <c r="H121" s="177"/>
      <c r="I121" s="177"/>
      <c r="J121" s="177"/>
      <c r="K121" s="177"/>
      <c r="L121" s="177"/>
      <c r="M121" s="177"/>
      <c r="N121" s="177"/>
      <c r="O121" s="178" t="s">
        <v>165</v>
      </c>
      <c r="P121" s="177"/>
      <c r="AA121" s="12"/>
    </row>
    <row r="122" spans="1:28" ht="34" x14ac:dyDescent="0.2">
      <c r="A122" s="179" t="s">
        <v>219</v>
      </c>
      <c r="B122" s="151" t="s">
        <v>122</v>
      </c>
      <c r="C122" s="151" t="s">
        <v>148</v>
      </c>
      <c r="D122" s="151" t="s">
        <v>124</v>
      </c>
      <c r="E122" s="151" t="s">
        <v>125</v>
      </c>
      <c r="F122" s="151" t="s">
        <v>126</v>
      </c>
      <c r="G122" s="151" t="s">
        <v>175</v>
      </c>
      <c r="H122" s="82" t="s">
        <v>128</v>
      </c>
      <c r="I122" s="180" t="s">
        <v>129</v>
      </c>
      <c r="J122" s="180" t="s">
        <v>157</v>
      </c>
      <c r="K122" s="153" t="s">
        <v>131</v>
      </c>
      <c r="L122" s="180" t="s">
        <v>171</v>
      </c>
      <c r="M122" s="180" t="s">
        <v>133</v>
      </c>
      <c r="N122" s="180" t="s">
        <v>164</v>
      </c>
      <c r="O122" s="180" t="s">
        <v>134</v>
      </c>
      <c r="P122" s="181"/>
      <c r="S122" s="81"/>
      <c r="T122" s="81"/>
      <c r="U122" s="81"/>
      <c r="V122" s="81"/>
      <c r="W122" s="81"/>
      <c r="X122" s="81"/>
      <c r="Y122" s="81"/>
      <c r="Z122" s="81"/>
    </row>
    <row r="123" spans="1:28" ht="16" x14ac:dyDescent="0.2">
      <c r="A123" s="182" t="s">
        <v>220</v>
      </c>
      <c r="B123" s="154">
        <f>SUM(B135,L135:M135)/10^6</f>
        <v>76.888159000000002</v>
      </c>
      <c r="C123" s="154">
        <f t="shared" ref="C123:C129" si="33">(C135+D135)/10^6</f>
        <v>1033.923681</v>
      </c>
      <c r="D123" s="154">
        <f t="shared" ref="D123:E129" si="34">E135/10^6</f>
        <v>820.43525699999998</v>
      </c>
      <c r="E123" s="154">
        <f t="shared" si="34"/>
        <v>9.3999999999999997E-4</v>
      </c>
      <c r="F123" s="154">
        <f t="shared" ref="F123:F129" si="35">(G135+H135+I135)/10^6</f>
        <v>1071.4060710000001</v>
      </c>
      <c r="G123" s="154">
        <f t="shared" ref="G123:G129" si="36">J135/10^6</f>
        <v>55.146056000000002</v>
      </c>
      <c r="H123" s="154">
        <f t="shared" ref="H123:H129" si="37">(K135+P135)/10^6</f>
        <v>642.84861699999999</v>
      </c>
      <c r="I123" s="154">
        <f t="shared" ref="I123:I129" si="38">(N135+O135)/10^6</f>
        <v>6255.3732239999999</v>
      </c>
      <c r="J123" s="154">
        <f t="shared" ref="J123:J129" si="39">(Q135+R135+S135+T135)/10^6</f>
        <v>544.07563500000003</v>
      </c>
      <c r="K123" s="154">
        <f>SUM(U135,V135)/10^6</f>
        <v>54.026868999999998</v>
      </c>
      <c r="L123" s="154">
        <f t="shared" ref="L123:L129" si="40">(W135+X135)/10^6</f>
        <v>42.463799000000002</v>
      </c>
      <c r="M123" s="154">
        <f>Y135/10^6</f>
        <v>275.42025100000001</v>
      </c>
      <c r="N123" s="154">
        <f>Z135/10^6</f>
        <v>0</v>
      </c>
      <c r="O123" s="155">
        <f t="shared" ref="O123:O129" si="41">SUM(B123:N123)</f>
        <v>10872.008558999996</v>
      </c>
      <c r="T123" s="105"/>
      <c r="U123" s="105"/>
      <c r="V123" s="105"/>
      <c r="W123" s="105"/>
      <c r="X123" s="105"/>
      <c r="Y123" s="105"/>
    </row>
    <row r="124" spans="1:28" ht="16" x14ac:dyDescent="0.2">
      <c r="A124" s="182" t="s">
        <v>221</v>
      </c>
      <c r="B124" s="154">
        <f t="shared" ref="B124:B129" si="42">SUM(B136,L136:M136)/10^6</f>
        <v>1.280556</v>
      </c>
      <c r="C124" s="154">
        <f t="shared" si="33"/>
        <v>837.70229400000005</v>
      </c>
      <c r="D124" s="154">
        <f t="shared" si="34"/>
        <v>65.204509999999999</v>
      </c>
      <c r="E124" s="154">
        <f t="shared" si="34"/>
        <v>8.5752999999999996E-2</v>
      </c>
      <c r="F124" s="154">
        <f t="shared" si="35"/>
        <v>29.728173000000002</v>
      </c>
      <c r="G124" s="154">
        <f t="shared" si="36"/>
        <v>1.114708</v>
      </c>
      <c r="H124" s="154">
        <f t="shared" si="37"/>
        <v>28.565664000000002</v>
      </c>
      <c r="I124" s="154">
        <f t="shared" si="38"/>
        <v>959.64927599999999</v>
      </c>
      <c r="J124" s="154">
        <f t="shared" si="39"/>
        <v>11.619820000000001</v>
      </c>
      <c r="K124" s="154">
        <f t="shared" ref="K124:K129" si="43">SUM(U136,V136)/10^6</f>
        <v>2.4977459999999998</v>
      </c>
      <c r="L124" s="154">
        <f t="shared" si="40"/>
        <v>18.377483000000002</v>
      </c>
      <c r="M124" s="154">
        <f t="shared" ref="M124:N129" si="44">Y136/10^6</f>
        <v>201.014329</v>
      </c>
      <c r="N124" s="154">
        <f t="shared" si="44"/>
        <v>0</v>
      </c>
      <c r="O124" s="155">
        <f t="shared" si="41"/>
        <v>2156.8403119999998</v>
      </c>
      <c r="T124" s="105"/>
      <c r="U124" s="105"/>
      <c r="V124" s="105"/>
      <c r="W124" s="105"/>
      <c r="X124" s="105"/>
      <c r="Y124" s="105"/>
    </row>
    <row r="125" spans="1:28" ht="16" x14ac:dyDescent="0.2">
      <c r="A125" s="182" t="s">
        <v>222</v>
      </c>
      <c r="B125" s="154">
        <f t="shared" si="42"/>
        <v>28.400213999999998</v>
      </c>
      <c r="C125" s="154">
        <f t="shared" si="33"/>
        <v>50.654848000000001</v>
      </c>
      <c r="D125" s="154">
        <f t="shared" si="34"/>
        <v>29.417190999999999</v>
      </c>
      <c r="E125" s="154">
        <f t="shared" si="34"/>
        <v>5.1218E-2</v>
      </c>
      <c r="F125" s="154">
        <f t="shared" si="35"/>
        <v>215.249697</v>
      </c>
      <c r="G125" s="154">
        <f t="shared" si="36"/>
        <v>2.483886</v>
      </c>
      <c r="H125" s="154">
        <f t="shared" si="37"/>
        <v>136.31928500000001</v>
      </c>
      <c r="I125" s="154">
        <f t="shared" si="38"/>
        <v>899.20069100000001</v>
      </c>
      <c r="J125" s="154">
        <f t="shared" si="39"/>
        <v>42.27966</v>
      </c>
      <c r="K125" s="154">
        <f t="shared" si="43"/>
        <v>9.5494880000000002</v>
      </c>
      <c r="L125" s="154">
        <f t="shared" si="40"/>
        <v>12.335806</v>
      </c>
      <c r="M125" s="154">
        <f t="shared" si="44"/>
        <v>28.782620000000001</v>
      </c>
      <c r="N125" s="154">
        <f t="shared" si="44"/>
        <v>2.5000000000000001E-4</v>
      </c>
      <c r="O125" s="155">
        <f t="shared" si="41"/>
        <v>1454.7248540000001</v>
      </c>
      <c r="T125" s="105"/>
      <c r="U125" s="105"/>
      <c r="V125" s="105"/>
      <c r="W125" s="105"/>
      <c r="X125" s="105"/>
      <c r="Y125" s="105"/>
    </row>
    <row r="126" spans="1:28" ht="16" x14ac:dyDescent="0.2">
      <c r="A126" s="182" t="s">
        <v>223</v>
      </c>
      <c r="B126" s="154">
        <f t="shared" si="42"/>
        <v>17.197797000000001</v>
      </c>
      <c r="C126" s="154">
        <f t="shared" si="33"/>
        <v>100.873468</v>
      </c>
      <c r="D126" s="154">
        <f t="shared" si="34"/>
        <v>78.369793999999999</v>
      </c>
      <c r="E126" s="154">
        <f t="shared" si="34"/>
        <v>1.13E-4</v>
      </c>
      <c r="F126" s="154">
        <f t="shared" si="35"/>
        <v>60.236359999999998</v>
      </c>
      <c r="G126" s="154">
        <f t="shared" si="36"/>
        <v>2.7654359999999998</v>
      </c>
      <c r="H126" s="154">
        <f t="shared" si="37"/>
        <v>29.374548000000001</v>
      </c>
      <c r="I126" s="154">
        <f t="shared" si="38"/>
        <v>215.312175</v>
      </c>
      <c r="J126" s="154">
        <f t="shared" si="39"/>
        <v>423.03021200000001</v>
      </c>
      <c r="K126" s="154">
        <f t="shared" si="43"/>
        <v>4.7559269999999998</v>
      </c>
      <c r="L126" s="154">
        <f t="shared" si="40"/>
        <v>1.883869</v>
      </c>
      <c r="M126" s="154">
        <f t="shared" si="44"/>
        <v>15.622788999999999</v>
      </c>
      <c r="N126" s="154">
        <f t="shared" si="44"/>
        <v>0</v>
      </c>
      <c r="O126" s="155">
        <f t="shared" si="41"/>
        <v>949.42248800000004</v>
      </c>
      <c r="T126" s="105"/>
      <c r="U126" s="105"/>
      <c r="V126" s="105"/>
      <c r="W126" s="105"/>
      <c r="X126" s="105"/>
      <c r="Y126" s="105"/>
    </row>
    <row r="127" spans="1:28" ht="16" x14ac:dyDescent="0.2">
      <c r="A127" s="182" t="s">
        <v>224</v>
      </c>
      <c r="B127" s="154">
        <f t="shared" si="42"/>
        <v>0.84419599999999995</v>
      </c>
      <c r="C127" s="154">
        <f t="shared" si="33"/>
        <v>4.1435149999999998</v>
      </c>
      <c r="D127" s="154">
        <f t="shared" si="34"/>
        <v>16.227748999999999</v>
      </c>
      <c r="E127" s="154">
        <f t="shared" si="34"/>
        <v>4.0000000000000003E-5</v>
      </c>
      <c r="F127" s="154">
        <f t="shared" si="35"/>
        <v>11.960405</v>
      </c>
      <c r="G127" s="154">
        <f t="shared" si="36"/>
        <v>0.268258</v>
      </c>
      <c r="H127" s="154">
        <f t="shared" si="37"/>
        <v>6.9997230000000004</v>
      </c>
      <c r="I127" s="154">
        <f t="shared" si="38"/>
        <v>69.116782999999998</v>
      </c>
      <c r="J127" s="154">
        <f t="shared" si="39"/>
        <v>1.4540820000000001</v>
      </c>
      <c r="K127" s="154">
        <f t="shared" si="43"/>
        <v>0.43791600000000003</v>
      </c>
      <c r="L127" s="154">
        <f t="shared" si="40"/>
        <v>0.194851</v>
      </c>
      <c r="M127" s="154">
        <f t="shared" si="44"/>
        <v>4.6987430000000003</v>
      </c>
      <c r="N127" s="154">
        <f t="shared" si="44"/>
        <v>0</v>
      </c>
      <c r="O127" s="155">
        <f t="shared" si="41"/>
        <v>116.346261</v>
      </c>
      <c r="T127" s="105"/>
      <c r="U127" s="105"/>
      <c r="V127" s="105"/>
      <c r="W127" s="105"/>
      <c r="X127" s="105"/>
      <c r="Y127" s="105"/>
    </row>
    <row r="128" spans="1:28" ht="41" customHeight="1" x14ac:dyDescent="0.2">
      <c r="A128" s="182" t="s">
        <v>225</v>
      </c>
      <c r="B128" s="154">
        <f t="shared" si="42"/>
        <v>2.4423910000000002</v>
      </c>
      <c r="C128" s="154">
        <f t="shared" si="33"/>
        <v>4.4638150000000003</v>
      </c>
      <c r="D128" s="154">
        <f t="shared" si="34"/>
        <v>126.97049199999999</v>
      </c>
      <c r="E128" s="154">
        <f t="shared" si="34"/>
        <v>9.4499999999999998E-4</v>
      </c>
      <c r="F128" s="154">
        <f t="shared" si="35"/>
        <v>8.1721389999999996</v>
      </c>
      <c r="G128" s="154">
        <f t="shared" si="36"/>
        <v>4.2497E-2</v>
      </c>
      <c r="H128" s="154">
        <f t="shared" si="37"/>
        <v>12.254739000000001</v>
      </c>
      <c r="I128" s="154">
        <f t="shared" si="38"/>
        <v>47.446606000000003</v>
      </c>
      <c r="J128" s="154">
        <f t="shared" si="39"/>
        <v>0.84493300000000005</v>
      </c>
      <c r="K128" s="154">
        <f t="shared" si="43"/>
        <v>0.131991</v>
      </c>
      <c r="L128" s="154">
        <f t="shared" si="40"/>
        <v>42.265886999999999</v>
      </c>
      <c r="M128" s="154">
        <f t="shared" si="44"/>
        <v>1.0610040000000001</v>
      </c>
      <c r="N128" s="154">
        <f t="shared" si="44"/>
        <v>0</v>
      </c>
      <c r="O128" s="155">
        <f t="shared" si="41"/>
        <v>246.09743899999998</v>
      </c>
      <c r="T128" s="105"/>
      <c r="U128" s="105"/>
      <c r="V128" s="105"/>
      <c r="W128" s="105"/>
      <c r="X128" s="105"/>
      <c r="Y128" s="105"/>
    </row>
    <row r="129" spans="1:28" ht="16" x14ac:dyDescent="0.2">
      <c r="A129" s="182" t="s">
        <v>226</v>
      </c>
      <c r="B129" s="154">
        <f t="shared" si="42"/>
        <v>8.1599999999999999E-4</v>
      </c>
      <c r="C129" s="154">
        <f t="shared" si="33"/>
        <v>0.60455700000000001</v>
      </c>
      <c r="D129" s="154">
        <f t="shared" si="34"/>
        <v>1.0458E-2</v>
      </c>
      <c r="E129" s="154">
        <f t="shared" si="34"/>
        <v>0</v>
      </c>
      <c r="F129" s="154">
        <f t="shared" si="35"/>
        <v>2.715E-3</v>
      </c>
      <c r="G129" s="154">
        <f t="shared" si="36"/>
        <v>0</v>
      </c>
      <c r="H129" s="154">
        <f t="shared" si="37"/>
        <v>1.3867000000000001E-2</v>
      </c>
      <c r="I129" s="154">
        <f t="shared" si="38"/>
        <v>9.2020000000000001E-3</v>
      </c>
      <c r="J129" s="154">
        <f t="shared" si="39"/>
        <v>4.0000000000000003E-5</v>
      </c>
      <c r="K129" s="154">
        <f t="shared" si="43"/>
        <v>0</v>
      </c>
      <c r="L129" s="154">
        <f t="shared" si="40"/>
        <v>3.0609999999999999E-3</v>
      </c>
      <c r="M129" s="154">
        <f t="shared" si="44"/>
        <v>6.69E-4</v>
      </c>
      <c r="N129" s="154">
        <f t="shared" si="44"/>
        <v>0</v>
      </c>
      <c r="O129" s="155">
        <f t="shared" si="41"/>
        <v>0.6453850000000001</v>
      </c>
      <c r="S129" s="105"/>
      <c r="T129" s="105"/>
      <c r="U129" s="105"/>
      <c r="V129" s="105"/>
      <c r="W129" s="105"/>
      <c r="X129" s="105"/>
      <c r="Y129" s="105"/>
      <c r="AB129" s="105"/>
    </row>
    <row r="130" spans="1:28" ht="17" x14ac:dyDescent="0.2">
      <c r="A130" s="183" t="s">
        <v>193</v>
      </c>
      <c r="B130" s="155">
        <f>SUM(B123:B129)</f>
        <v>127.054129</v>
      </c>
      <c r="C130" s="155">
        <f t="shared" ref="C130:N130" si="45">SUM(C123:C129)</f>
        <v>2032.366178</v>
      </c>
      <c r="D130" s="155">
        <f t="shared" si="45"/>
        <v>1136.6354509999999</v>
      </c>
      <c r="E130" s="155">
        <f t="shared" si="45"/>
        <v>0.13900900000000002</v>
      </c>
      <c r="F130" s="155">
        <f t="shared" si="45"/>
        <v>1396.7555600000003</v>
      </c>
      <c r="G130" s="155">
        <f t="shared" si="45"/>
        <v>61.820841000000001</v>
      </c>
      <c r="H130" s="155">
        <f>SUM(H123:H129)</f>
        <v>856.37644299999999</v>
      </c>
      <c r="I130" s="155">
        <f t="shared" si="45"/>
        <v>8446.1079569999984</v>
      </c>
      <c r="J130" s="155">
        <f t="shared" si="45"/>
        <v>1023.304382</v>
      </c>
      <c r="K130" s="155">
        <f t="shared" si="45"/>
        <v>71.399936999999994</v>
      </c>
      <c r="L130" s="155">
        <f t="shared" si="45"/>
        <v>117.52475600000002</v>
      </c>
      <c r="M130" s="155">
        <f t="shared" si="45"/>
        <v>526.60040500000002</v>
      </c>
      <c r="N130" s="155">
        <f t="shared" si="45"/>
        <v>2.5000000000000001E-4</v>
      </c>
      <c r="O130" s="155">
        <f>SUM(O123:O129)</f>
        <v>15796.085297999996</v>
      </c>
      <c r="P130" s="105"/>
      <c r="T130" s="105"/>
      <c r="U130" s="105"/>
      <c r="V130" s="105"/>
      <c r="W130" s="105"/>
      <c r="X130" s="105"/>
      <c r="Y130" s="105"/>
      <c r="AB130" s="105"/>
    </row>
    <row r="132" spans="1:28" s="81" customFormat="1" x14ac:dyDescent="0.2">
      <c r="A132" s="177"/>
      <c r="B132" s="177"/>
      <c r="C132" s="177"/>
      <c r="D132" s="177"/>
      <c r="E132" s="177"/>
      <c r="F132" s="177"/>
      <c r="G132" s="177"/>
      <c r="H132" s="177"/>
      <c r="I132" s="177"/>
      <c r="J132" s="177"/>
      <c r="K132" s="177"/>
      <c r="L132" s="177"/>
      <c r="M132" s="105"/>
      <c r="N132" s="105"/>
      <c r="O132" s="12"/>
      <c r="P132" s="105"/>
      <c r="Q132" s="12"/>
      <c r="R132" s="12"/>
      <c r="S132" s="12"/>
      <c r="T132" s="12"/>
      <c r="U132" s="12"/>
      <c r="V132" s="12"/>
      <c r="W132" s="12"/>
      <c r="X132" s="12"/>
      <c r="Y132" s="12"/>
      <c r="Z132" s="12"/>
    </row>
    <row r="133" spans="1:28" x14ac:dyDescent="0.2">
      <c r="A133" s="142" t="s">
        <v>194</v>
      </c>
      <c r="B133" s="177"/>
      <c r="C133" s="177"/>
      <c r="D133" s="177"/>
      <c r="E133" s="177"/>
      <c r="F133" s="177"/>
      <c r="G133" s="177"/>
      <c r="H133" s="177"/>
      <c r="I133" s="177"/>
      <c r="J133" s="177"/>
      <c r="K133" s="177"/>
      <c r="L133" s="177"/>
      <c r="M133" s="105"/>
      <c r="N133" s="105"/>
      <c r="P133" s="105"/>
      <c r="AA133" s="12"/>
    </row>
    <row r="134" spans="1:28" ht="28" x14ac:dyDescent="0.2">
      <c r="A134" s="134" t="s">
        <v>227</v>
      </c>
      <c r="B134" s="134" t="s">
        <v>146</v>
      </c>
      <c r="C134" s="60" t="s">
        <v>148</v>
      </c>
      <c r="D134" s="60" t="s">
        <v>149</v>
      </c>
      <c r="E134" s="60" t="s">
        <v>124</v>
      </c>
      <c r="F134" s="60" t="s">
        <v>125</v>
      </c>
      <c r="G134" s="60" t="s">
        <v>126</v>
      </c>
      <c r="H134" s="134" t="s">
        <v>150</v>
      </c>
      <c r="I134" s="60" t="s">
        <v>196</v>
      </c>
      <c r="J134" s="60" t="s">
        <v>151</v>
      </c>
      <c r="K134" s="60" t="s">
        <v>153</v>
      </c>
      <c r="L134" s="60" t="s">
        <v>180</v>
      </c>
      <c r="M134" s="60" t="s">
        <v>197</v>
      </c>
      <c r="N134" s="60" t="s">
        <v>154</v>
      </c>
      <c r="O134" s="61" t="s">
        <v>155</v>
      </c>
      <c r="P134" s="60" t="s">
        <v>156</v>
      </c>
      <c r="Q134" s="60" t="s">
        <v>157</v>
      </c>
      <c r="R134" s="61" t="s">
        <v>158</v>
      </c>
      <c r="S134" s="60" t="s">
        <v>160</v>
      </c>
      <c r="T134" s="134" t="s">
        <v>182</v>
      </c>
      <c r="U134" s="184" t="s">
        <v>181</v>
      </c>
      <c r="V134" s="184" t="s">
        <v>159</v>
      </c>
      <c r="W134" s="134" t="s">
        <v>171</v>
      </c>
      <c r="X134" s="134" t="s">
        <v>161</v>
      </c>
      <c r="Y134" s="134" t="s">
        <v>162</v>
      </c>
      <c r="Z134" s="134" t="s">
        <v>164</v>
      </c>
      <c r="AA134" s="184" t="s">
        <v>134</v>
      </c>
    </row>
    <row r="135" spans="1:28" x14ac:dyDescent="0.15">
      <c r="A135" s="62" t="s">
        <v>228</v>
      </c>
      <c r="B135" s="62">
        <v>56258918</v>
      </c>
      <c r="C135" s="68">
        <v>11152333</v>
      </c>
      <c r="D135" s="68">
        <v>1022771348</v>
      </c>
      <c r="E135" s="68">
        <v>820435257</v>
      </c>
      <c r="F135" s="68">
        <v>940</v>
      </c>
      <c r="G135" s="68">
        <v>344902855</v>
      </c>
      <c r="H135" s="68">
        <v>726325643</v>
      </c>
      <c r="I135" s="68">
        <v>177573</v>
      </c>
      <c r="J135" s="68">
        <v>55146056</v>
      </c>
      <c r="K135" s="68">
        <v>263800476</v>
      </c>
      <c r="L135" s="68">
        <v>1353</v>
      </c>
      <c r="M135" s="68">
        <v>20627888</v>
      </c>
      <c r="N135" s="68">
        <v>9956468</v>
      </c>
      <c r="O135" s="68">
        <v>6245416756</v>
      </c>
      <c r="P135" s="68">
        <v>379048141</v>
      </c>
      <c r="Q135" s="68">
        <v>3362122</v>
      </c>
      <c r="R135" s="68">
        <v>538707075</v>
      </c>
      <c r="S135" s="68">
        <v>1543</v>
      </c>
      <c r="T135" s="68">
        <v>2004895</v>
      </c>
      <c r="U135" s="68">
        <v>7374717</v>
      </c>
      <c r="V135" s="68">
        <v>46652152</v>
      </c>
      <c r="W135" s="68">
        <v>30674394</v>
      </c>
      <c r="X135" s="68">
        <v>11789405</v>
      </c>
      <c r="Y135" s="68">
        <v>275420251</v>
      </c>
      <c r="Z135" s="68"/>
      <c r="AA135" s="139">
        <v>10872008559</v>
      </c>
    </row>
    <row r="136" spans="1:28" x14ac:dyDescent="0.15">
      <c r="A136" s="62" t="s">
        <v>221</v>
      </c>
      <c r="B136" s="62">
        <v>574775</v>
      </c>
      <c r="C136" s="68">
        <v>1489628</v>
      </c>
      <c r="D136" s="68">
        <v>836212666</v>
      </c>
      <c r="E136" s="68">
        <v>65204510</v>
      </c>
      <c r="F136" s="68">
        <v>85753</v>
      </c>
      <c r="G136" s="68">
        <v>16275296</v>
      </c>
      <c r="H136" s="68">
        <v>13439025</v>
      </c>
      <c r="I136" s="68">
        <v>13852</v>
      </c>
      <c r="J136" s="68">
        <v>1114708</v>
      </c>
      <c r="K136" s="68">
        <v>9148255</v>
      </c>
      <c r="L136" s="68">
        <v>6801</v>
      </c>
      <c r="M136" s="68">
        <v>698980</v>
      </c>
      <c r="N136" s="68">
        <v>1292695</v>
      </c>
      <c r="O136" s="68">
        <v>958356581</v>
      </c>
      <c r="P136" s="68">
        <v>19417409</v>
      </c>
      <c r="Q136" s="68">
        <v>137855</v>
      </c>
      <c r="R136" s="68">
        <v>11420225</v>
      </c>
      <c r="S136" s="68">
        <v>4094</v>
      </c>
      <c r="T136" s="68">
        <v>57646</v>
      </c>
      <c r="U136" s="68">
        <v>727313</v>
      </c>
      <c r="V136" s="68">
        <v>1770433</v>
      </c>
      <c r="W136" s="68">
        <v>16651308</v>
      </c>
      <c r="X136" s="68">
        <v>1726175</v>
      </c>
      <c r="Y136" s="68">
        <v>201014329</v>
      </c>
      <c r="Z136" s="68"/>
      <c r="AA136" s="139">
        <v>2156840312</v>
      </c>
    </row>
    <row r="137" spans="1:28" x14ac:dyDescent="0.15">
      <c r="A137" s="62" t="s">
        <v>229</v>
      </c>
      <c r="B137" s="62">
        <v>11510627</v>
      </c>
      <c r="C137" s="68">
        <v>220003</v>
      </c>
      <c r="D137" s="68">
        <v>50434845</v>
      </c>
      <c r="E137" s="68">
        <v>29417191</v>
      </c>
      <c r="F137" s="68">
        <v>51218</v>
      </c>
      <c r="G137" s="68">
        <v>91552240</v>
      </c>
      <c r="H137" s="68">
        <v>123587159</v>
      </c>
      <c r="I137" s="68">
        <v>110298</v>
      </c>
      <c r="J137" s="68">
        <v>2483886</v>
      </c>
      <c r="K137" s="68">
        <v>63554165</v>
      </c>
      <c r="L137" s="68">
        <v>2356</v>
      </c>
      <c r="M137" s="68">
        <v>16887231</v>
      </c>
      <c r="N137" s="68">
        <v>189491</v>
      </c>
      <c r="O137" s="68">
        <v>899011200</v>
      </c>
      <c r="P137" s="68">
        <v>72765120</v>
      </c>
      <c r="Q137" s="68">
        <v>546449</v>
      </c>
      <c r="R137" s="68">
        <v>41652286</v>
      </c>
      <c r="S137" s="68">
        <v>1114</v>
      </c>
      <c r="T137" s="68">
        <v>79811</v>
      </c>
      <c r="U137" s="68">
        <v>1274471</v>
      </c>
      <c r="V137" s="68">
        <v>8275017</v>
      </c>
      <c r="W137" s="68">
        <v>10356467</v>
      </c>
      <c r="X137" s="68">
        <v>1979339</v>
      </c>
      <c r="Y137" s="68">
        <v>28782620</v>
      </c>
      <c r="Z137" s="68">
        <v>250</v>
      </c>
      <c r="AA137" s="139">
        <v>1454724854</v>
      </c>
    </row>
    <row r="138" spans="1:28" x14ac:dyDescent="0.15">
      <c r="A138" s="62" t="s">
        <v>230</v>
      </c>
      <c r="B138" s="62">
        <v>14037277</v>
      </c>
      <c r="C138" s="68">
        <v>49016</v>
      </c>
      <c r="D138" s="68">
        <v>100824452</v>
      </c>
      <c r="E138" s="68">
        <v>78369794</v>
      </c>
      <c r="F138" s="68">
        <v>113</v>
      </c>
      <c r="G138" s="68">
        <v>18974904</v>
      </c>
      <c r="H138" s="68">
        <v>41054932</v>
      </c>
      <c r="I138" s="68">
        <v>206524</v>
      </c>
      <c r="J138" s="68">
        <v>2765436</v>
      </c>
      <c r="K138" s="68">
        <v>6943986</v>
      </c>
      <c r="L138" s="68">
        <v>7384</v>
      </c>
      <c r="M138" s="68">
        <v>3153136</v>
      </c>
      <c r="N138" s="68">
        <v>54602</v>
      </c>
      <c r="O138" s="68">
        <v>215257573</v>
      </c>
      <c r="P138" s="68">
        <v>22430562</v>
      </c>
      <c r="Q138" s="68">
        <v>174925</v>
      </c>
      <c r="R138" s="68">
        <v>422174113</v>
      </c>
      <c r="S138" s="68">
        <v>4089</v>
      </c>
      <c r="T138" s="68">
        <v>677085</v>
      </c>
      <c r="U138" s="68">
        <v>2256744</v>
      </c>
      <c r="V138" s="68">
        <v>2499183</v>
      </c>
      <c r="W138" s="68">
        <v>688722</v>
      </c>
      <c r="X138" s="68">
        <v>1195147</v>
      </c>
      <c r="Y138" s="68">
        <v>15622789</v>
      </c>
      <c r="Z138" s="68"/>
      <c r="AA138" s="139">
        <v>949422488</v>
      </c>
    </row>
    <row r="139" spans="1:28" x14ac:dyDescent="0.15">
      <c r="A139" s="62" t="s">
        <v>231</v>
      </c>
      <c r="B139" s="62">
        <v>690061</v>
      </c>
      <c r="C139" s="68">
        <v>6147</v>
      </c>
      <c r="D139" s="68">
        <v>4137368</v>
      </c>
      <c r="E139" s="68">
        <v>16227749</v>
      </c>
      <c r="F139" s="68">
        <v>40</v>
      </c>
      <c r="G139" s="68">
        <v>5389935</v>
      </c>
      <c r="H139" s="68">
        <v>6249409</v>
      </c>
      <c r="I139" s="68">
        <v>321061</v>
      </c>
      <c r="J139" s="68">
        <v>268258</v>
      </c>
      <c r="K139" s="185">
        <v>1759674</v>
      </c>
      <c r="L139" s="68"/>
      <c r="M139" s="68">
        <v>154135</v>
      </c>
      <c r="N139" s="68">
        <v>50902</v>
      </c>
      <c r="O139" s="68">
        <v>69065881</v>
      </c>
      <c r="P139" s="68">
        <v>5240049</v>
      </c>
      <c r="Q139" s="68">
        <v>20446</v>
      </c>
      <c r="R139" s="185">
        <v>1433441</v>
      </c>
      <c r="S139" s="139"/>
      <c r="T139" s="68">
        <v>195</v>
      </c>
      <c r="U139" s="68">
        <v>47851</v>
      </c>
      <c r="V139" s="68">
        <v>390065</v>
      </c>
      <c r="W139" s="68">
        <v>51012</v>
      </c>
      <c r="X139" s="68">
        <v>143839</v>
      </c>
      <c r="Y139" s="68">
        <v>4698743</v>
      </c>
      <c r="Z139" s="68"/>
      <c r="AA139" s="139">
        <v>116346261</v>
      </c>
    </row>
    <row r="140" spans="1:28" x14ac:dyDescent="0.15">
      <c r="A140" s="62" t="s">
        <v>232</v>
      </c>
      <c r="B140" s="62">
        <v>285478</v>
      </c>
      <c r="C140" s="68">
        <v>949857</v>
      </c>
      <c r="D140" s="68">
        <v>3513958</v>
      </c>
      <c r="E140" s="68">
        <v>126970492</v>
      </c>
      <c r="F140" s="68">
        <v>945</v>
      </c>
      <c r="G140" s="68">
        <v>4940843</v>
      </c>
      <c r="H140" s="68">
        <v>3216323</v>
      </c>
      <c r="I140" s="68">
        <v>14973</v>
      </c>
      <c r="J140" s="68">
        <v>42497</v>
      </c>
      <c r="K140" s="68">
        <v>3976894</v>
      </c>
      <c r="L140" s="185">
        <v>18484</v>
      </c>
      <c r="M140" s="68">
        <v>2138429</v>
      </c>
      <c r="N140" s="68">
        <v>23150342</v>
      </c>
      <c r="O140" s="68">
        <v>24296264</v>
      </c>
      <c r="P140" s="68">
        <v>8277845</v>
      </c>
      <c r="Q140" s="68">
        <v>18680</v>
      </c>
      <c r="R140" s="68">
        <v>816598</v>
      </c>
      <c r="S140" s="139"/>
      <c r="T140" s="68">
        <v>9655</v>
      </c>
      <c r="U140" s="68">
        <v>14603</v>
      </c>
      <c r="V140" s="68">
        <v>117388</v>
      </c>
      <c r="W140" s="68">
        <v>42086337</v>
      </c>
      <c r="X140" s="68">
        <v>179550</v>
      </c>
      <c r="Y140" s="68">
        <v>1061004</v>
      </c>
      <c r="Z140" s="68"/>
      <c r="AA140" s="139">
        <v>246097439</v>
      </c>
    </row>
    <row r="141" spans="1:28" x14ac:dyDescent="0.15">
      <c r="A141" s="62" t="s">
        <v>233</v>
      </c>
      <c r="B141" s="62"/>
      <c r="C141" s="68">
        <v>13681</v>
      </c>
      <c r="D141" s="68">
        <v>590876</v>
      </c>
      <c r="E141" s="68">
        <v>10458</v>
      </c>
      <c r="F141" s="68"/>
      <c r="G141" s="185">
        <v>2715</v>
      </c>
      <c r="H141" s="185"/>
      <c r="I141" s="68"/>
      <c r="J141" s="185">
        <v>0</v>
      </c>
      <c r="K141" s="68"/>
      <c r="L141" s="185"/>
      <c r="M141" s="68">
        <v>816</v>
      </c>
      <c r="N141" s="68">
        <v>475</v>
      </c>
      <c r="O141" s="68">
        <v>8727</v>
      </c>
      <c r="P141" s="68">
        <v>13867</v>
      </c>
      <c r="Q141" s="68"/>
      <c r="R141" s="185">
        <v>40</v>
      </c>
      <c r="S141" s="139"/>
      <c r="T141" s="62"/>
      <c r="U141" s="68"/>
      <c r="V141" s="68"/>
      <c r="W141" s="68">
        <v>3049</v>
      </c>
      <c r="X141" s="68">
        <v>12</v>
      </c>
      <c r="Y141" s="62">
        <v>669</v>
      </c>
      <c r="Z141" s="68"/>
      <c r="AA141" s="139">
        <v>645385</v>
      </c>
      <c r="AB141" s="105"/>
    </row>
    <row r="142" spans="1:28" x14ac:dyDescent="0.2">
      <c r="A142" s="139" t="s">
        <v>234</v>
      </c>
      <c r="B142" s="139">
        <f>SUM(B135:B141)</f>
        <v>83357136</v>
      </c>
      <c r="C142" s="139">
        <f>SUM(C135:C141)</f>
        <v>13880665</v>
      </c>
      <c r="D142" s="139">
        <f t="shared" ref="D142:AA142" si="46">SUM(D135:D141)</f>
        <v>2018485513</v>
      </c>
      <c r="E142" s="139">
        <f t="shared" si="46"/>
        <v>1136635451</v>
      </c>
      <c r="F142" s="139">
        <f t="shared" si="46"/>
        <v>139009</v>
      </c>
      <c r="G142" s="139">
        <f t="shared" si="46"/>
        <v>482038788</v>
      </c>
      <c r="H142" s="139">
        <f t="shared" si="46"/>
        <v>913872491</v>
      </c>
      <c r="I142" s="139">
        <f t="shared" si="46"/>
        <v>844281</v>
      </c>
      <c r="J142" s="139">
        <f t="shared" si="46"/>
        <v>61820841</v>
      </c>
      <c r="K142" s="139">
        <f t="shared" si="46"/>
        <v>349183450</v>
      </c>
      <c r="L142" s="139">
        <f t="shared" si="46"/>
        <v>36378</v>
      </c>
      <c r="M142" s="139">
        <f t="shared" si="46"/>
        <v>43660615</v>
      </c>
      <c r="N142" s="139">
        <f t="shared" si="46"/>
        <v>34694975</v>
      </c>
      <c r="O142" s="139">
        <f t="shared" si="46"/>
        <v>8411412982</v>
      </c>
      <c r="P142" s="139">
        <f t="shared" si="46"/>
        <v>507192993</v>
      </c>
      <c r="Q142" s="139">
        <f t="shared" si="46"/>
        <v>4260477</v>
      </c>
      <c r="R142" s="139">
        <f t="shared" si="46"/>
        <v>1016203778</v>
      </c>
      <c r="S142" s="139">
        <f t="shared" si="46"/>
        <v>10840</v>
      </c>
      <c r="T142" s="139">
        <f t="shared" si="46"/>
        <v>2829287</v>
      </c>
      <c r="U142" s="139">
        <f t="shared" si="46"/>
        <v>11695699</v>
      </c>
      <c r="V142" s="139">
        <f t="shared" si="46"/>
        <v>59704238</v>
      </c>
      <c r="W142" s="139">
        <f t="shared" si="46"/>
        <v>100511289</v>
      </c>
      <c r="X142" s="139">
        <f t="shared" si="46"/>
        <v>17013467</v>
      </c>
      <c r="Y142" s="139">
        <f t="shared" si="46"/>
        <v>526600405</v>
      </c>
      <c r="Z142" s="139">
        <f t="shared" si="46"/>
        <v>250</v>
      </c>
      <c r="AA142" s="139">
        <f t="shared" si="46"/>
        <v>15796085298</v>
      </c>
      <c r="AB142" s="105"/>
    </row>
    <row r="143" spans="1:28" x14ac:dyDescent="0.2">
      <c r="B143" s="105"/>
      <c r="C143" s="105"/>
      <c r="D143" s="105"/>
      <c r="E143" s="105"/>
      <c r="F143" s="105"/>
      <c r="G143" s="105"/>
      <c r="H143" s="105"/>
      <c r="I143" s="105"/>
      <c r="J143" s="105"/>
      <c r="K143" s="105"/>
      <c r="L143" s="105"/>
      <c r="M143" s="105"/>
      <c r="N143" s="105"/>
      <c r="O143" s="105"/>
      <c r="P143" s="105"/>
      <c r="Q143" s="105"/>
      <c r="U143" s="105"/>
      <c r="Y143" s="105"/>
    </row>
    <row r="144" spans="1:28" x14ac:dyDescent="0.2">
      <c r="B144" s="105">
        <f>B142+D142+F142+H142+I142+J142+K142+O142+R142+V142+X142+Y142</f>
        <v>13458637591</v>
      </c>
      <c r="G144" s="105"/>
      <c r="U144" s="105"/>
      <c r="Y144" s="105"/>
    </row>
    <row r="145" spans="1:27" ht="19" customHeight="1" x14ac:dyDescent="0.15">
      <c r="A145" s="186"/>
      <c r="G145" s="187"/>
      <c r="S145" s="2"/>
      <c r="U145" s="105"/>
      <c r="Y145" s="105"/>
    </row>
    <row r="146" spans="1:27" ht="19" customHeight="1" x14ac:dyDescent="0.2">
      <c r="U146" s="105"/>
      <c r="Y146" s="105"/>
    </row>
    <row r="147" spans="1:27" ht="19" customHeight="1" x14ac:dyDescent="0.2">
      <c r="U147" s="105"/>
      <c r="Y147" s="105"/>
    </row>
    <row r="148" spans="1:27" ht="19" customHeight="1" x14ac:dyDescent="0.2">
      <c r="U148" s="105"/>
      <c r="Y148" s="105"/>
    </row>
    <row r="149" spans="1:27" ht="19" customHeight="1" x14ac:dyDescent="0.2">
      <c r="U149" s="105"/>
      <c r="Y149" s="105"/>
    </row>
    <row r="150" spans="1:27" ht="19" customHeight="1" x14ac:dyDescent="0.2">
      <c r="U150" s="105"/>
      <c r="Y150" s="105"/>
    </row>
    <row r="151" spans="1:27" ht="19" customHeight="1" x14ac:dyDescent="0.2">
      <c r="U151" s="105"/>
      <c r="Y151" s="105"/>
    </row>
    <row r="152" spans="1:27" ht="19" customHeight="1" x14ac:dyDescent="0.2">
      <c r="U152" s="105"/>
      <c r="Y152" s="105"/>
    </row>
    <row r="153" spans="1:27" ht="19" customHeight="1" x14ac:dyDescent="0.2">
      <c r="U153" s="105"/>
      <c r="Y153" s="105"/>
    </row>
    <row r="154" spans="1:27" ht="19" customHeight="1" x14ac:dyDescent="0.2">
      <c r="U154" s="105"/>
      <c r="Y154" s="105"/>
    </row>
    <row r="155" spans="1:27" x14ac:dyDescent="0.2">
      <c r="U155" s="105"/>
      <c r="Y155" s="105"/>
    </row>
    <row r="156" spans="1:27" ht="30" customHeight="1" x14ac:dyDescent="0.2">
      <c r="A156" s="1006" t="s">
        <v>235</v>
      </c>
      <c r="B156" s="1006"/>
      <c r="C156" s="1006"/>
      <c r="D156" s="1006"/>
      <c r="U156" s="105"/>
      <c r="Y156" s="105"/>
    </row>
    <row r="157" spans="1:27" ht="12" customHeight="1" x14ac:dyDescent="0.2">
      <c r="A157" s="108"/>
      <c r="B157" s="108"/>
      <c r="C157" s="108"/>
      <c r="D157" s="108"/>
      <c r="U157" s="105"/>
      <c r="Y157" s="105"/>
    </row>
    <row r="158" spans="1:27" ht="12" customHeight="1" x14ac:dyDescent="0.2">
      <c r="A158" s="110"/>
      <c r="B158" s="108"/>
      <c r="C158" s="108"/>
      <c r="D158" s="108"/>
      <c r="U158" s="105"/>
      <c r="Y158" s="105"/>
    </row>
    <row r="159" spans="1:27" ht="12" customHeight="1" x14ac:dyDescent="0.2">
      <c r="A159" s="108"/>
      <c r="B159" s="108"/>
      <c r="C159" s="108"/>
      <c r="D159" s="108"/>
      <c r="U159" s="105"/>
      <c r="Y159" s="105"/>
    </row>
    <row r="160" spans="1:27" x14ac:dyDescent="0.2">
      <c r="A160" s="12" t="s">
        <v>118</v>
      </c>
      <c r="U160" s="105"/>
      <c r="Y160" s="105"/>
      <c r="AA160" s="12"/>
    </row>
    <row r="161" spans="1:28" ht="14" x14ac:dyDescent="0.2">
      <c r="A161" s="134" t="s">
        <v>211</v>
      </c>
      <c r="B161" s="172" t="s">
        <v>122</v>
      </c>
      <c r="C161" s="172" t="s">
        <v>148</v>
      </c>
      <c r="D161" s="172" t="s">
        <v>124</v>
      </c>
      <c r="E161" s="172" t="s">
        <v>125</v>
      </c>
      <c r="F161" s="172" t="s">
        <v>126</v>
      </c>
      <c r="G161" s="172" t="s">
        <v>175</v>
      </c>
      <c r="H161" s="60" t="s">
        <v>128</v>
      </c>
      <c r="I161" s="60" t="s">
        <v>129</v>
      </c>
      <c r="J161" s="60" t="s">
        <v>157</v>
      </c>
      <c r="K161" s="60" t="s">
        <v>131</v>
      </c>
      <c r="L161" s="60" t="s">
        <v>171</v>
      </c>
      <c r="M161" s="60" t="s">
        <v>133</v>
      </c>
      <c r="N161" s="60" t="s">
        <v>164</v>
      </c>
      <c r="O161" s="60" t="s">
        <v>134</v>
      </c>
      <c r="P161" s="81"/>
      <c r="Q161" s="81"/>
      <c r="R161" s="173"/>
      <c r="S161" s="81"/>
      <c r="T161" s="81"/>
      <c r="U161" s="173"/>
      <c r="V161" s="81"/>
      <c r="W161" s="81"/>
      <c r="X161" s="81"/>
      <c r="Y161" s="81"/>
      <c r="AB161" s="105"/>
    </row>
    <row r="162" spans="1:28" ht="14" x14ac:dyDescent="0.2">
      <c r="A162" s="134" t="s">
        <v>188</v>
      </c>
      <c r="B162" s="175">
        <f t="shared" ref="B162:N162" si="47">B175</f>
        <v>15254.84791843417</v>
      </c>
      <c r="C162" s="175">
        <f t="shared" si="47"/>
        <v>161166.33362126185</v>
      </c>
      <c r="D162" s="175">
        <f t="shared" si="47"/>
        <v>624.8489313141439</v>
      </c>
      <c r="E162" s="175">
        <f t="shared" si="47"/>
        <v>6.6486040012050545</v>
      </c>
      <c r="F162" s="175">
        <f t="shared" si="47"/>
        <v>33434.00152230644</v>
      </c>
      <c r="G162" s="175">
        <f t="shared" si="47"/>
        <v>1357.4268468626658</v>
      </c>
      <c r="H162" s="175">
        <f t="shared" si="47"/>
        <v>48206.500866283684</v>
      </c>
      <c r="I162" s="175">
        <f t="shared" si="47"/>
        <v>80730.296350117147</v>
      </c>
      <c r="J162" s="175">
        <f t="shared" si="47"/>
        <v>129740.341747421</v>
      </c>
      <c r="K162" s="175">
        <f t="shared" si="47"/>
        <v>6160.4523149530269</v>
      </c>
      <c r="L162" s="175">
        <f t="shared" si="47"/>
        <v>17221.674466776763</v>
      </c>
      <c r="M162" s="175">
        <f t="shared" si="47"/>
        <v>29377.246124062622</v>
      </c>
      <c r="N162" s="175">
        <f t="shared" si="47"/>
        <v>7.871003454056328E-4</v>
      </c>
      <c r="O162" s="188">
        <f>SUM(B162:N162)</f>
        <v>523280.62010089506</v>
      </c>
      <c r="P162" s="176"/>
      <c r="U162" s="105"/>
      <c r="Y162" s="105"/>
      <c r="AB162" s="105"/>
    </row>
    <row r="163" spans="1:28" x14ac:dyDescent="0.2">
      <c r="U163" s="105"/>
      <c r="Y163" s="105"/>
    </row>
    <row r="164" spans="1:28" x14ac:dyDescent="0.2">
      <c r="U164" s="105"/>
      <c r="Y164" s="105"/>
    </row>
    <row r="165" spans="1:28" x14ac:dyDescent="0.2">
      <c r="U165" s="105"/>
      <c r="Y165" s="105"/>
    </row>
    <row r="166" spans="1:28" ht="16" x14ac:dyDescent="0.2">
      <c r="A166" s="123" t="s">
        <v>136</v>
      </c>
      <c r="B166" s="123"/>
      <c r="C166" s="123"/>
      <c r="D166" s="123"/>
      <c r="E166" s="123"/>
      <c r="F166" s="123"/>
      <c r="G166" s="123"/>
      <c r="H166" s="123"/>
      <c r="I166" s="123"/>
      <c r="J166" s="123"/>
      <c r="K166" s="123"/>
      <c r="L166" s="123"/>
      <c r="M166" s="123"/>
      <c r="N166" s="123"/>
      <c r="O166" s="123"/>
      <c r="U166" s="105"/>
      <c r="Y166" s="105"/>
      <c r="AA166" s="12"/>
    </row>
    <row r="167" spans="1:28" ht="34" x14ac:dyDescent="0.2">
      <c r="A167" s="189" t="s">
        <v>236</v>
      </c>
      <c r="B167" s="151" t="s">
        <v>122</v>
      </c>
      <c r="C167" s="151" t="s">
        <v>148</v>
      </c>
      <c r="D167" s="151" t="s">
        <v>124</v>
      </c>
      <c r="E167" s="151" t="s">
        <v>125</v>
      </c>
      <c r="F167" s="151" t="s">
        <v>126</v>
      </c>
      <c r="G167" s="151" t="s">
        <v>175</v>
      </c>
      <c r="H167" s="82" t="s">
        <v>128</v>
      </c>
      <c r="I167" s="190" t="s">
        <v>129</v>
      </c>
      <c r="J167" s="190" t="s">
        <v>157</v>
      </c>
      <c r="K167" s="190" t="s">
        <v>131</v>
      </c>
      <c r="L167" s="190" t="s">
        <v>171</v>
      </c>
      <c r="M167" s="190" t="s">
        <v>133</v>
      </c>
      <c r="N167" s="190" t="s">
        <v>164</v>
      </c>
      <c r="O167" s="82" t="s">
        <v>134</v>
      </c>
      <c r="P167" s="81"/>
      <c r="Q167" s="173"/>
      <c r="R167" s="81"/>
      <c r="S167" s="81"/>
      <c r="T167" s="81"/>
      <c r="U167" s="173"/>
      <c r="V167" s="81"/>
      <c r="W167" s="81"/>
      <c r="X167" s="81"/>
      <c r="Y167" s="81"/>
    </row>
    <row r="168" spans="1:28" ht="16" x14ac:dyDescent="0.2">
      <c r="A168" s="54" t="s">
        <v>220</v>
      </c>
      <c r="B168" s="191">
        <f>SUM(B180,L180:M180)/1024</f>
        <v>8188.0652274474041</v>
      </c>
      <c r="C168" s="191">
        <f t="shared" ref="C168:C174" si="48">(C180+D180)/1024</f>
        <v>105495.71590707751</v>
      </c>
      <c r="D168" s="191">
        <f t="shared" ref="D168:E174" si="49">E180/1024</f>
        <v>461.31059954349314</v>
      </c>
      <c r="E168" s="191">
        <f t="shared" si="49"/>
        <v>3.6998247851442968E-3</v>
      </c>
      <c r="F168" s="191">
        <f t="shared" ref="F168:F174" si="50">(G180+H180+I180)/1024</f>
        <v>23931.784337426252</v>
      </c>
      <c r="G168" s="191">
        <f t="shared" ref="G168:G174" si="51">J180/1024</f>
        <v>1315.6130210213184</v>
      </c>
      <c r="H168" s="191">
        <f t="shared" ref="H168:H174" si="52">(K180+P180)/1024</f>
        <v>41593.622322357682</v>
      </c>
      <c r="I168" s="191">
        <f t="shared" ref="I168:I174" si="53">(N180+O180)/1024</f>
        <v>52549.464328689195</v>
      </c>
      <c r="J168" s="191">
        <f t="shared" ref="J168:J174" si="54">(Q180+R180+S180+T180)/1024</f>
        <v>13994.955668469427</v>
      </c>
      <c r="K168" s="191">
        <f>SUM(U180,V180)/1024</f>
        <v>3885.852066545182</v>
      </c>
      <c r="L168" s="191">
        <f t="shared" ref="L168:L174" si="55">(W180+X180)/1024</f>
        <v>2018.6599040590422</v>
      </c>
      <c r="M168" s="191">
        <f>Y180/1024</f>
        <v>25743.500621561718</v>
      </c>
      <c r="N168" s="191">
        <f>Z180/1024</f>
        <v>0</v>
      </c>
      <c r="O168" s="155">
        <f t="shared" ref="O168:O174" si="56">SUM(B168:N168)</f>
        <v>279178.54770402302</v>
      </c>
      <c r="P168" s="120"/>
      <c r="U168" s="105"/>
      <c r="Y168" s="105"/>
    </row>
    <row r="169" spans="1:28" ht="16" x14ac:dyDescent="0.2">
      <c r="A169" s="54" t="s">
        <v>221</v>
      </c>
      <c r="B169" s="191">
        <f t="shared" ref="B169:B174" si="57">SUM(B181,L181:M181)/1024</f>
        <v>362.59968440215198</v>
      </c>
      <c r="C169" s="191">
        <f t="shared" si="48"/>
        <v>5929.1876672801309</v>
      </c>
      <c r="D169" s="191">
        <f t="shared" si="49"/>
        <v>21.571423165419141</v>
      </c>
      <c r="E169" s="191">
        <f t="shared" si="49"/>
        <v>1.0969011385895996E-2</v>
      </c>
      <c r="F169" s="191">
        <f t="shared" si="50"/>
        <v>485.32684296092066</v>
      </c>
      <c r="G169" s="191">
        <f t="shared" si="51"/>
        <v>3.2696194175550684</v>
      </c>
      <c r="H169" s="191">
        <f t="shared" si="52"/>
        <v>945.29020591293556</v>
      </c>
      <c r="I169" s="191">
        <f t="shared" si="53"/>
        <v>7754.3380291294798</v>
      </c>
      <c r="J169" s="191">
        <f t="shared" si="54"/>
        <v>846.57886388841314</v>
      </c>
      <c r="K169" s="191">
        <f t="shared" ref="K169:K174" si="58">SUM(U181,V181)/1024</f>
        <v>287.3414441054054</v>
      </c>
      <c r="L169" s="191">
        <f t="shared" si="55"/>
        <v>606.9882362042415</v>
      </c>
      <c r="M169" s="191">
        <f t="shared" ref="M169:N174" si="59">Y181/1024</f>
        <v>638.42573792632231</v>
      </c>
      <c r="N169" s="191">
        <f t="shared" si="59"/>
        <v>0</v>
      </c>
      <c r="O169" s="155">
        <f t="shared" si="56"/>
        <v>17880.928723404362</v>
      </c>
      <c r="U169" s="105"/>
      <c r="Y169" s="105"/>
    </row>
    <row r="170" spans="1:28" ht="16" x14ac:dyDescent="0.2">
      <c r="A170" s="54" t="s">
        <v>222</v>
      </c>
      <c r="B170" s="191">
        <f t="shared" si="57"/>
        <v>3546.8079739949362</v>
      </c>
      <c r="C170" s="191">
        <f t="shared" si="48"/>
        <v>11809.606790696245</v>
      </c>
      <c r="D170" s="191">
        <f t="shared" si="49"/>
        <v>22.215665004129686</v>
      </c>
      <c r="E170" s="191">
        <f t="shared" si="49"/>
        <v>6.6092156724935158</v>
      </c>
      <c r="F170" s="191">
        <f t="shared" si="50"/>
        <v>5764.445481734303</v>
      </c>
      <c r="G170" s="191">
        <f t="shared" si="51"/>
        <v>28.475372428671971</v>
      </c>
      <c r="H170" s="191">
        <f t="shared" si="52"/>
        <v>4251.3203486306738</v>
      </c>
      <c r="I170" s="191">
        <f t="shared" si="53"/>
        <v>14203.187176723954</v>
      </c>
      <c r="J170" s="191">
        <f t="shared" si="54"/>
        <v>3153.3381206589561</v>
      </c>
      <c r="K170" s="191">
        <f t="shared" si="58"/>
        <v>1459.1480910866021</v>
      </c>
      <c r="L170" s="191">
        <f t="shared" si="55"/>
        <v>1559.9192418270827</v>
      </c>
      <c r="M170" s="191">
        <f t="shared" si="59"/>
        <v>1923.7811231868261</v>
      </c>
      <c r="N170" s="191">
        <f t="shared" si="59"/>
        <v>7.871003454056328E-4</v>
      </c>
      <c r="O170" s="155">
        <f t="shared" si="56"/>
        <v>47728.855388745222</v>
      </c>
      <c r="U170" s="105"/>
      <c r="Y170" s="105"/>
    </row>
    <row r="171" spans="1:28" ht="16" x14ac:dyDescent="0.2">
      <c r="A171" s="54" t="s">
        <v>223</v>
      </c>
      <c r="B171" s="191">
        <f t="shared" si="57"/>
        <v>2837.4971381472133</v>
      </c>
      <c r="C171" s="191">
        <f t="shared" si="48"/>
        <v>37315.780361029414</v>
      </c>
      <c r="D171" s="191">
        <f t="shared" si="49"/>
        <v>88.461624926284372</v>
      </c>
      <c r="E171" s="191">
        <f t="shared" si="49"/>
        <v>1.2503926458521093E-2</v>
      </c>
      <c r="F171" s="191">
        <f t="shared" si="50"/>
        <v>1862.3149841144366</v>
      </c>
      <c r="G171" s="191">
        <f t="shared" si="51"/>
        <v>9.402396180363203</v>
      </c>
      <c r="H171" s="191">
        <f t="shared" si="52"/>
        <v>1005.2347625935566</v>
      </c>
      <c r="I171" s="191">
        <f t="shared" si="53"/>
        <v>5712.5253055394514</v>
      </c>
      <c r="J171" s="191">
        <f t="shared" si="54"/>
        <v>111247.43040433682</v>
      </c>
      <c r="K171" s="191">
        <f t="shared" si="58"/>
        <v>493.3217333859273</v>
      </c>
      <c r="L171" s="191">
        <f t="shared" si="55"/>
        <v>12899.47847073831</v>
      </c>
      <c r="M171" s="191">
        <f t="shared" si="59"/>
        <v>884.37378512552243</v>
      </c>
      <c r="N171" s="191">
        <f t="shared" si="59"/>
        <v>0</v>
      </c>
      <c r="O171" s="155">
        <f t="shared" si="56"/>
        <v>174355.83347004376</v>
      </c>
      <c r="U171" s="105"/>
      <c r="Y171" s="105"/>
    </row>
    <row r="172" spans="1:28" ht="16" x14ac:dyDescent="0.2">
      <c r="A172" s="54" t="s">
        <v>224</v>
      </c>
      <c r="B172" s="191">
        <f t="shared" si="57"/>
        <v>131.9608303905203</v>
      </c>
      <c r="C172" s="191">
        <f t="shared" si="48"/>
        <v>493.46793093147483</v>
      </c>
      <c r="D172" s="191">
        <f t="shared" si="49"/>
        <v>7.2248768357840136</v>
      </c>
      <c r="E172" s="191">
        <f t="shared" si="49"/>
        <v>1.1286041574749023E-2</v>
      </c>
      <c r="F172" s="191">
        <f t="shared" si="50"/>
        <v>1132.0433486466147</v>
      </c>
      <c r="G172" s="191">
        <f t="shared" si="51"/>
        <v>0.61056536503747261</v>
      </c>
      <c r="H172" s="191">
        <f t="shared" si="52"/>
        <v>247.81055847544297</v>
      </c>
      <c r="I172" s="191">
        <f t="shared" si="53"/>
        <v>382.33253214847542</v>
      </c>
      <c r="J172" s="191">
        <f t="shared" si="54"/>
        <v>408.52984090242603</v>
      </c>
      <c r="K172" s="191">
        <f t="shared" si="58"/>
        <v>29.881686188849912</v>
      </c>
      <c r="L172" s="191">
        <f t="shared" si="55"/>
        <v>49.428373503686984</v>
      </c>
      <c r="M172" s="191">
        <f t="shared" si="59"/>
        <v>59.20429506433711</v>
      </c>
      <c r="N172" s="191">
        <f t="shared" si="59"/>
        <v>0</v>
      </c>
      <c r="O172" s="155">
        <f t="shared" si="56"/>
        <v>2942.5061244942244</v>
      </c>
      <c r="U172" s="105"/>
      <c r="Y172" s="105"/>
    </row>
    <row r="173" spans="1:28" ht="24" customHeight="1" x14ac:dyDescent="0.2">
      <c r="A173" s="54" t="s">
        <v>225</v>
      </c>
      <c r="B173" s="191">
        <f t="shared" si="57"/>
        <v>187.87884344659821</v>
      </c>
      <c r="C173" s="191">
        <f t="shared" si="48"/>
        <v>118.64029151564843</v>
      </c>
      <c r="D173" s="191">
        <f t="shared" si="49"/>
        <v>24.056637765566798</v>
      </c>
      <c r="E173" s="191">
        <f t="shared" si="49"/>
        <v>9.2952450722805181E-4</v>
      </c>
      <c r="F173" s="191">
        <f t="shared" si="50"/>
        <v>258.08650379143324</v>
      </c>
      <c r="G173" s="191">
        <f t="shared" si="51"/>
        <v>5.5872446152534373E-2</v>
      </c>
      <c r="H173" s="191">
        <f t="shared" si="52"/>
        <v>163.20083243619405</v>
      </c>
      <c r="I173" s="191">
        <f t="shared" si="53"/>
        <v>128.41594843580859</v>
      </c>
      <c r="J173" s="191">
        <f t="shared" si="54"/>
        <v>89.50851800955931</v>
      </c>
      <c r="K173" s="191">
        <f t="shared" si="58"/>
        <v>4.9072936410602761</v>
      </c>
      <c r="L173" s="191">
        <f t="shared" si="55"/>
        <v>87.200198161360262</v>
      </c>
      <c r="M173" s="191">
        <f t="shared" si="59"/>
        <v>127.59371674427051</v>
      </c>
      <c r="N173" s="191">
        <f t="shared" si="59"/>
        <v>0</v>
      </c>
      <c r="O173" s="155">
        <f t="shared" si="56"/>
        <v>1189.5455859181595</v>
      </c>
      <c r="P173" s="120"/>
      <c r="U173" s="105"/>
      <c r="Y173" s="105"/>
    </row>
    <row r="174" spans="1:28" ht="16" x14ac:dyDescent="0.2">
      <c r="A174" s="54" t="s">
        <v>226</v>
      </c>
      <c r="B174" s="191">
        <f t="shared" si="57"/>
        <v>3.8220605347305467E-2</v>
      </c>
      <c r="C174" s="191">
        <f t="shared" si="48"/>
        <v>3.9346727314204966</v>
      </c>
      <c r="D174" s="191">
        <f t="shared" si="49"/>
        <v>8.1040734667112702E-3</v>
      </c>
      <c r="E174" s="191">
        <f t="shared" si="49"/>
        <v>0</v>
      </c>
      <c r="F174" s="191">
        <f t="shared" si="50"/>
        <v>2.3632476768398144E-5</v>
      </c>
      <c r="G174" s="191">
        <f t="shared" si="51"/>
        <v>3.5670382203534179E-9</v>
      </c>
      <c r="H174" s="191">
        <f t="shared" si="52"/>
        <v>2.1835877193552636E-2</v>
      </c>
      <c r="I174" s="191">
        <f t="shared" si="53"/>
        <v>3.3029450780304524E-2</v>
      </c>
      <c r="J174" s="191">
        <f t="shared" si="54"/>
        <v>3.3115540554717871E-4</v>
      </c>
      <c r="K174" s="191">
        <f t="shared" si="58"/>
        <v>0</v>
      </c>
      <c r="L174" s="191">
        <f t="shared" si="55"/>
        <v>4.2283037146262311E-5</v>
      </c>
      <c r="M174" s="191">
        <f t="shared" si="59"/>
        <v>0.36684445362698143</v>
      </c>
      <c r="N174" s="191">
        <f t="shared" si="59"/>
        <v>0</v>
      </c>
      <c r="O174" s="155">
        <f t="shared" si="56"/>
        <v>4.4031042663218525</v>
      </c>
      <c r="U174" s="105"/>
      <c r="Y174" s="105"/>
      <c r="AB174" s="105"/>
    </row>
    <row r="175" spans="1:28" ht="17" x14ac:dyDescent="0.2">
      <c r="A175" s="124" t="s">
        <v>237</v>
      </c>
      <c r="B175" s="155">
        <f>SUM(B168:B174)</f>
        <v>15254.84791843417</v>
      </c>
      <c r="C175" s="155">
        <f t="shared" ref="C175:N175" si="60">SUM(C168:C174)</f>
        <v>161166.33362126185</v>
      </c>
      <c r="D175" s="155">
        <f t="shared" si="60"/>
        <v>624.8489313141439</v>
      </c>
      <c r="E175" s="155">
        <f t="shared" si="60"/>
        <v>6.6486040012050545</v>
      </c>
      <c r="F175" s="155">
        <f t="shared" si="60"/>
        <v>33434.00152230644</v>
      </c>
      <c r="G175" s="155">
        <f t="shared" si="60"/>
        <v>1357.4268468626658</v>
      </c>
      <c r="H175" s="155">
        <f>SUM(H168:H174)</f>
        <v>48206.500866283684</v>
      </c>
      <c r="I175" s="155">
        <f t="shared" si="60"/>
        <v>80730.296350117147</v>
      </c>
      <c r="J175" s="155">
        <f t="shared" si="60"/>
        <v>129740.341747421</v>
      </c>
      <c r="K175" s="155">
        <f t="shared" si="60"/>
        <v>6160.4523149530269</v>
      </c>
      <c r="L175" s="155">
        <f t="shared" si="60"/>
        <v>17221.674466776763</v>
      </c>
      <c r="M175" s="155">
        <f t="shared" si="60"/>
        <v>29377.246124062622</v>
      </c>
      <c r="N175" s="155">
        <f t="shared" si="60"/>
        <v>7.871003454056328E-4</v>
      </c>
      <c r="O175" s="155">
        <f>SUM(O168:O174)</f>
        <v>523280.62010089506</v>
      </c>
      <c r="P175" s="120"/>
      <c r="U175" s="105"/>
      <c r="Y175" s="105"/>
      <c r="AB175" s="105"/>
    </row>
    <row r="176" spans="1:28" x14ac:dyDescent="0.2">
      <c r="U176" s="105"/>
      <c r="Y176" s="105"/>
      <c r="AA176" s="12"/>
    </row>
    <row r="177" spans="1:28" s="81" customFormat="1" x14ac:dyDescent="0.2">
      <c r="A177" s="12"/>
      <c r="B177" s="12"/>
      <c r="C177" s="12"/>
      <c r="D177" s="12"/>
      <c r="E177" s="12"/>
      <c r="F177" s="12"/>
      <c r="G177" s="12"/>
      <c r="H177" s="12"/>
      <c r="I177" s="12"/>
      <c r="J177" s="12"/>
      <c r="K177" s="12"/>
      <c r="L177" s="12"/>
      <c r="M177" s="12"/>
      <c r="N177" s="12"/>
      <c r="O177" s="12"/>
      <c r="P177" s="12"/>
      <c r="Q177" s="12"/>
      <c r="R177" s="12"/>
      <c r="S177" s="12"/>
      <c r="T177" s="12"/>
      <c r="U177" s="105"/>
      <c r="V177" s="12"/>
      <c r="W177" s="12"/>
      <c r="X177" s="12"/>
      <c r="Y177" s="105"/>
      <c r="Z177" s="12"/>
    </row>
    <row r="178" spans="1:28" x14ac:dyDescent="0.2">
      <c r="A178" s="12" t="s">
        <v>194</v>
      </c>
      <c r="R178" s="105"/>
      <c r="V178" s="105"/>
      <c r="X178" s="105"/>
      <c r="AA178" s="12"/>
    </row>
    <row r="179" spans="1:28" ht="28" x14ac:dyDescent="0.2">
      <c r="A179" s="192" t="s">
        <v>238</v>
      </c>
      <c r="B179" s="192" t="s">
        <v>146</v>
      </c>
      <c r="C179" s="60" t="s">
        <v>148</v>
      </c>
      <c r="D179" s="60" t="s">
        <v>149</v>
      </c>
      <c r="E179" s="60" t="s">
        <v>124</v>
      </c>
      <c r="F179" s="60" t="s">
        <v>125</v>
      </c>
      <c r="G179" s="60" t="s">
        <v>126</v>
      </c>
      <c r="H179" s="134" t="s">
        <v>150</v>
      </c>
      <c r="I179" s="60" t="s">
        <v>196</v>
      </c>
      <c r="J179" s="60" t="s">
        <v>151</v>
      </c>
      <c r="K179" s="60" t="s">
        <v>153</v>
      </c>
      <c r="L179" s="60" t="s">
        <v>180</v>
      </c>
      <c r="M179" s="60" t="s">
        <v>197</v>
      </c>
      <c r="N179" s="60" t="s">
        <v>154</v>
      </c>
      <c r="O179" s="61" t="s">
        <v>155</v>
      </c>
      <c r="P179" s="60" t="s">
        <v>156</v>
      </c>
      <c r="Q179" s="60" t="s">
        <v>157</v>
      </c>
      <c r="R179" s="61" t="s">
        <v>158</v>
      </c>
      <c r="S179" s="60" t="s">
        <v>160</v>
      </c>
      <c r="T179" s="134" t="s">
        <v>182</v>
      </c>
      <c r="U179" s="184" t="s">
        <v>181</v>
      </c>
      <c r="V179" s="184" t="s">
        <v>159</v>
      </c>
      <c r="W179" s="134" t="s">
        <v>171</v>
      </c>
      <c r="X179" s="134" t="s">
        <v>161</v>
      </c>
      <c r="Y179" s="184" t="s">
        <v>162</v>
      </c>
      <c r="Z179" s="134" t="s">
        <v>164</v>
      </c>
      <c r="AA179" s="134" t="s">
        <v>134</v>
      </c>
    </row>
    <row r="180" spans="1:28" ht="16" x14ac:dyDescent="0.2">
      <c r="A180" s="62" t="s">
        <v>228</v>
      </c>
      <c r="B180" s="193">
        <v>5426387.9774608398</v>
      </c>
      <c r="C180" s="159">
        <v>333235.90343137499</v>
      </c>
      <c r="D180" s="159">
        <v>107694377.185416</v>
      </c>
      <c r="E180" s="159">
        <v>472382.05393253698</v>
      </c>
      <c r="F180" s="159">
        <v>3.7886205799877599</v>
      </c>
      <c r="G180" s="159">
        <v>3595430.48853597</v>
      </c>
      <c r="H180" s="159">
        <v>20910503.279155001</v>
      </c>
      <c r="I180" s="159">
        <v>213.39383350964599</v>
      </c>
      <c r="J180" s="159">
        <v>1347187.7335258301</v>
      </c>
      <c r="K180" s="159">
        <v>35377041.392561503</v>
      </c>
      <c r="L180" s="159">
        <v>42.829274062067199</v>
      </c>
      <c r="M180" s="159">
        <v>2958147.98617124</v>
      </c>
      <c r="N180" s="159">
        <v>56802.6422061333</v>
      </c>
      <c r="O180" s="159">
        <v>53753848.830371603</v>
      </c>
      <c r="P180" s="159">
        <v>7214827.8655327596</v>
      </c>
      <c r="Q180" s="159">
        <v>42497.056440656001</v>
      </c>
      <c r="R180" s="159">
        <v>14268219.1526256</v>
      </c>
      <c r="S180" s="159">
        <v>73.496188401244495</v>
      </c>
      <c r="T180" s="159">
        <v>20044.899258038</v>
      </c>
      <c r="U180" s="159">
        <v>200438.395646016</v>
      </c>
      <c r="V180" s="159">
        <v>3778674.1204962502</v>
      </c>
      <c r="W180" s="159">
        <v>39648.593322709203</v>
      </c>
      <c r="X180" s="159">
        <v>2027459.14843375</v>
      </c>
      <c r="Y180" s="159">
        <v>26361344.636479199</v>
      </c>
      <c r="Z180" s="159"/>
      <c r="AA180" s="160">
        <v>285878832.84891951</v>
      </c>
    </row>
    <row r="181" spans="1:28" ht="16" x14ac:dyDescent="0.2">
      <c r="A181" s="62" t="s">
        <v>221</v>
      </c>
      <c r="B181" s="193">
        <v>203365.40052446301</v>
      </c>
      <c r="C181" s="159">
        <v>26190.295939244301</v>
      </c>
      <c r="D181" s="159">
        <v>6045297.8753556097</v>
      </c>
      <c r="E181" s="159">
        <v>22089.1373213892</v>
      </c>
      <c r="F181" s="159">
        <v>11.2322676591575</v>
      </c>
      <c r="G181" s="159">
        <v>142677.04445762699</v>
      </c>
      <c r="H181" s="159">
        <v>354292.31305716699</v>
      </c>
      <c r="I181" s="159">
        <v>5.3296771887689802</v>
      </c>
      <c r="J181" s="159">
        <v>3348.09028357639</v>
      </c>
      <c r="K181" s="159">
        <v>126069.89568931</v>
      </c>
      <c r="L181" s="159">
        <v>262.39681477658399</v>
      </c>
      <c r="M181" s="159">
        <v>167674.279488564</v>
      </c>
      <c r="N181" s="159">
        <v>7822.3475749669497</v>
      </c>
      <c r="O181" s="159">
        <v>7932619.7942536203</v>
      </c>
      <c r="P181" s="159">
        <v>841907.27516553598</v>
      </c>
      <c r="Q181" s="159">
        <v>160.286366783082</v>
      </c>
      <c r="R181" s="159">
        <v>853227.70769505296</v>
      </c>
      <c r="S181" s="159">
        <v>80.477306623943093</v>
      </c>
      <c r="T181" s="159">
        <v>13428.2852532751</v>
      </c>
      <c r="U181" s="159">
        <v>12118.892179014099</v>
      </c>
      <c r="V181" s="159">
        <v>282118.74658492103</v>
      </c>
      <c r="W181" s="159">
        <v>6259.6181473042798</v>
      </c>
      <c r="X181" s="159">
        <v>615296.33572583902</v>
      </c>
      <c r="Y181" s="159">
        <v>653747.95563655405</v>
      </c>
      <c r="Z181" s="159"/>
      <c r="AA181" s="160">
        <v>18310071.012766063</v>
      </c>
    </row>
    <row r="182" spans="1:28" ht="16" x14ac:dyDescent="0.2">
      <c r="A182" s="62" t="s">
        <v>229</v>
      </c>
      <c r="B182" s="193">
        <v>1926073.8545442501</v>
      </c>
      <c r="C182" s="159">
        <v>94535.232856756003</v>
      </c>
      <c r="D182" s="159">
        <v>11998502.120816199</v>
      </c>
      <c r="E182" s="159">
        <v>22748.840964228799</v>
      </c>
      <c r="F182" s="159">
        <v>6767.8368486333602</v>
      </c>
      <c r="G182" s="159">
        <v>1319008.4946117599</v>
      </c>
      <c r="H182" s="159">
        <v>4583580.2354584504</v>
      </c>
      <c r="I182" s="159">
        <v>203.44322571623999</v>
      </c>
      <c r="J182" s="159">
        <v>29158.781366960098</v>
      </c>
      <c r="K182" s="159">
        <v>1899807.18998497</v>
      </c>
      <c r="L182" s="159">
        <v>628.32533125486202</v>
      </c>
      <c r="M182" s="159">
        <v>1705229.18549531</v>
      </c>
      <c r="N182" s="159">
        <v>5085.1709346296202</v>
      </c>
      <c r="O182" s="159">
        <v>14538978.4980307</v>
      </c>
      <c r="P182" s="159">
        <v>2453544.8470128402</v>
      </c>
      <c r="Q182" s="159">
        <v>17326.1105265468</v>
      </c>
      <c r="R182" s="159">
        <v>3210731.2845132598</v>
      </c>
      <c r="S182" s="159">
        <v>54.054832565598097</v>
      </c>
      <c r="T182" s="159">
        <v>906.78568239882497</v>
      </c>
      <c r="U182" s="159">
        <v>30763.4534755405</v>
      </c>
      <c r="V182" s="159">
        <v>1463404.1917971401</v>
      </c>
      <c r="W182" s="159">
        <v>11544.566602532699</v>
      </c>
      <c r="X182" s="159">
        <v>1585812.7370283999</v>
      </c>
      <c r="Y182" s="159">
        <v>1969951.8701433099</v>
      </c>
      <c r="Z182" s="159">
        <v>0.80599075369536799</v>
      </c>
      <c r="AA182" s="160">
        <v>48874347.918075092</v>
      </c>
    </row>
    <row r="183" spans="1:28" ht="16" x14ac:dyDescent="0.2">
      <c r="A183" s="62" t="s">
        <v>230</v>
      </c>
      <c r="B183" s="193">
        <v>2372402.69095298</v>
      </c>
      <c r="C183" s="159">
        <v>81791.798375422994</v>
      </c>
      <c r="D183" s="159">
        <v>38129567.2913187</v>
      </c>
      <c r="E183" s="159">
        <v>90584.703924515197</v>
      </c>
      <c r="F183" s="159">
        <v>12.804020693525599</v>
      </c>
      <c r="G183" s="159">
        <v>690576.91059502796</v>
      </c>
      <c r="H183" s="159">
        <v>1216141.71243964</v>
      </c>
      <c r="I183" s="159">
        <v>291.92069851513901</v>
      </c>
      <c r="J183" s="159">
        <v>9628.0536886919199</v>
      </c>
      <c r="K183" s="159">
        <v>374475.475301167</v>
      </c>
      <c r="L183" s="159">
        <v>124.74164225067901</v>
      </c>
      <c r="M183" s="159">
        <v>533069.63686751598</v>
      </c>
      <c r="N183" s="159">
        <v>402.656403997913</v>
      </c>
      <c r="O183" s="159">
        <v>5849223.2564684004</v>
      </c>
      <c r="P183" s="159">
        <v>654884.921594635</v>
      </c>
      <c r="Q183" s="159">
        <v>1481.79054403025</v>
      </c>
      <c r="R183" s="159">
        <v>113914545.662356</v>
      </c>
      <c r="S183" s="159">
        <v>79.2746622720733</v>
      </c>
      <c r="T183" s="159">
        <v>1262.0064785964701</v>
      </c>
      <c r="U183" s="159">
        <v>36350.283867013597</v>
      </c>
      <c r="V183" s="159">
        <v>468811.17112017598</v>
      </c>
      <c r="W183" s="159">
        <v>8045.6117992298596</v>
      </c>
      <c r="X183" s="159">
        <v>13201020.3422368</v>
      </c>
      <c r="Y183" s="159">
        <v>905598.75596853497</v>
      </c>
      <c r="Z183" s="159"/>
      <c r="AA183" s="160">
        <v>178540373.47332481</v>
      </c>
    </row>
    <row r="184" spans="1:28" ht="16" x14ac:dyDescent="0.2">
      <c r="A184" s="62" t="s">
        <v>231</v>
      </c>
      <c r="B184" s="193">
        <v>118234.94628869899</v>
      </c>
      <c r="C184" s="159">
        <v>1041.6661357842299</v>
      </c>
      <c r="D184" s="159">
        <v>504269.49513804598</v>
      </c>
      <c r="E184" s="159">
        <v>7398.27387984283</v>
      </c>
      <c r="F184" s="159">
        <v>11.556906572542999</v>
      </c>
      <c r="G184" s="159">
        <v>469074.37930308498</v>
      </c>
      <c r="H184" s="159">
        <v>690075.46269783098</v>
      </c>
      <c r="I184" s="159">
        <v>62.547013217583199</v>
      </c>
      <c r="J184" s="159">
        <v>625.21893379837195</v>
      </c>
      <c r="K184" s="159">
        <v>172530.20405807899</v>
      </c>
      <c r="L184" s="159"/>
      <c r="M184" s="159">
        <v>16892.944031193801</v>
      </c>
      <c r="N184" s="159">
        <v>722.52752339281096</v>
      </c>
      <c r="O184" s="159">
        <v>390785.98539664602</v>
      </c>
      <c r="P184" s="159">
        <v>81227.8078207746</v>
      </c>
      <c r="Q184" s="159">
        <v>428.846126703545</v>
      </c>
      <c r="R184" s="159">
        <v>417851.47178579099</v>
      </c>
      <c r="S184" s="159"/>
      <c r="T184" s="159">
        <v>54.239171589724698</v>
      </c>
      <c r="U184" s="159">
        <v>413.945021069608</v>
      </c>
      <c r="V184" s="159">
        <v>30184.901636312701</v>
      </c>
      <c r="W184" s="159">
        <v>961.13640068937002</v>
      </c>
      <c r="X184" s="159">
        <v>49653.518067086101</v>
      </c>
      <c r="Y184" s="159">
        <v>60625.198145881201</v>
      </c>
      <c r="Z184" s="159"/>
      <c r="AA184" s="160">
        <v>3013126.2714820858</v>
      </c>
    </row>
    <row r="185" spans="1:28" ht="16" x14ac:dyDescent="0.2">
      <c r="A185" s="62" t="s">
        <v>232</v>
      </c>
      <c r="B185" s="193">
        <v>42144.475244733498</v>
      </c>
      <c r="C185" s="159">
        <v>6748.4285758379801</v>
      </c>
      <c r="D185" s="159">
        <v>114739.22993618601</v>
      </c>
      <c r="E185" s="159">
        <v>24633.997071940401</v>
      </c>
      <c r="F185" s="159">
        <v>0.95183309540152505</v>
      </c>
      <c r="G185" s="159">
        <v>207592.69846009801</v>
      </c>
      <c r="H185" s="159">
        <v>56647.716270820201</v>
      </c>
      <c r="I185" s="159">
        <v>40.165151509456301</v>
      </c>
      <c r="J185" s="159">
        <v>57.213384860195198</v>
      </c>
      <c r="K185" s="159">
        <v>146903.453766033</v>
      </c>
      <c r="L185" s="159">
        <v>204.45801267307201</v>
      </c>
      <c r="M185" s="159">
        <v>150039.00243190999</v>
      </c>
      <c r="N185" s="159">
        <v>1379.49125968199</v>
      </c>
      <c r="O185" s="159">
        <v>130118.439938586</v>
      </c>
      <c r="P185" s="159">
        <v>20214.198648629699</v>
      </c>
      <c r="Q185" s="159">
        <v>63.314589028246701</v>
      </c>
      <c r="R185" s="159">
        <v>91533.099495604605</v>
      </c>
      <c r="S185" s="159"/>
      <c r="T185" s="159">
        <v>60.308357155881801</v>
      </c>
      <c r="U185" s="159">
        <v>63.927844157442401</v>
      </c>
      <c r="V185" s="159">
        <v>4961.1408442882803</v>
      </c>
      <c r="W185" s="159">
        <v>9872.8448892720007</v>
      </c>
      <c r="X185" s="159">
        <v>79420.158027960904</v>
      </c>
      <c r="Y185" s="159">
        <v>130655.965946133</v>
      </c>
      <c r="Z185" s="159"/>
      <c r="AA185" s="160">
        <v>1218094.6799801954</v>
      </c>
    </row>
    <row r="186" spans="1:28" ht="16" x14ac:dyDescent="0.2">
      <c r="A186" s="194" t="s">
        <v>233</v>
      </c>
      <c r="B186" s="195"/>
      <c r="C186" s="196">
        <v>18.649243243038601</v>
      </c>
      <c r="D186" s="196">
        <v>4010.4556337315498</v>
      </c>
      <c r="E186" s="196">
        <v>8.2985712299123406</v>
      </c>
      <c r="F186" s="196"/>
      <c r="G186" s="196">
        <v>2.41996562108397E-2</v>
      </c>
      <c r="H186" s="196"/>
      <c r="I186" s="196"/>
      <c r="J186" s="196">
        <v>3.6526471376419E-6</v>
      </c>
      <c r="K186" s="196"/>
      <c r="L186" s="196"/>
      <c r="M186" s="196">
        <v>39.137899875640798</v>
      </c>
      <c r="N186" s="196">
        <v>1.0845285840332499E-2</v>
      </c>
      <c r="O186" s="196">
        <v>33.8113123131915</v>
      </c>
      <c r="P186" s="196">
        <v>22.359938246197899</v>
      </c>
      <c r="Q186" s="196"/>
      <c r="R186" s="196">
        <v>0.339103135280311</v>
      </c>
      <c r="S186" s="196"/>
      <c r="T186" s="196"/>
      <c r="U186" s="196"/>
      <c r="V186" s="196"/>
      <c r="W186" s="196">
        <v>4.3297114782035302E-2</v>
      </c>
      <c r="X186" s="196">
        <v>7.1525573730468697E-7</v>
      </c>
      <c r="Y186" s="196">
        <v>375.64872051402898</v>
      </c>
      <c r="Z186" s="196"/>
      <c r="AA186" s="197">
        <v>4508.7787687135769</v>
      </c>
      <c r="AB186" s="105"/>
    </row>
    <row r="187" spans="1:28" ht="14" x14ac:dyDescent="0.2">
      <c r="A187" s="134" t="s">
        <v>234</v>
      </c>
      <c r="B187" s="175">
        <f>SUM(B180:B186)</f>
        <v>10088609.345015965</v>
      </c>
      <c r="C187" s="175">
        <f t="shared" ref="C187:AA187" si="61">SUM(C180:C186)</f>
        <v>543561.97455766355</v>
      </c>
      <c r="D187" s="175">
        <f t="shared" si="61"/>
        <v>164490763.65361449</v>
      </c>
      <c r="E187" s="175">
        <f t="shared" si="61"/>
        <v>639845.30566568335</v>
      </c>
      <c r="F187" s="175">
        <f t="shared" si="61"/>
        <v>6808.1704972339758</v>
      </c>
      <c r="G187" s="175">
        <f t="shared" si="61"/>
        <v>6424360.0401632236</v>
      </c>
      <c r="H187" s="175">
        <f t="shared" si="61"/>
        <v>27811240.71907891</v>
      </c>
      <c r="I187" s="175">
        <f t="shared" si="61"/>
        <v>816.79959965683349</v>
      </c>
      <c r="J187" s="175">
        <f t="shared" si="61"/>
        <v>1390005.0911873698</v>
      </c>
      <c r="K187" s="175">
        <f t="shared" si="61"/>
        <v>38096827.611361064</v>
      </c>
      <c r="L187" s="175">
        <f t="shared" si="61"/>
        <v>1262.7510750172644</v>
      </c>
      <c r="M187" s="175">
        <f t="shared" si="61"/>
        <v>5531092.1723856088</v>
      </c>
      <c r="N187" s="175">
        <f t="shared" si="61"/>
        <v>72214.846748088428</v>
      </c>
      <c r="O187" s="175">
        <f t="shared" si="61"/>
        <v>82595608.61577189</v>
      </c>
      <c r="P187" s="175">
        <f t="shared" si="61"/>
        <v>11266629.27571342</v>
      </c>
      <c r="Q187" s="175">
        <f t="shared" si="61"/>
        <v>61957.404593747924</v>
      </c>
      <c r="R187" s="175">
        <f t="shared" si="61"/>
        <v>132756108.71757443</v>
      </c>
      <c r="S187" s="175">
        <f t="shared" si="61"/>
        <v>287.30298986285902</v>
      </c>
      <c r="T187" s="175">
        <f t="shared" si="61"/>
        <v>35756.524201054002</v>
      </c>
      <c r="U187" s="175">
        <f t="shared" si="61"/>
        <v>280148.89803281124</v>
      </c>
      <c r="V187" s="175">
        <f t="shared" si="61"/>
        <v>6028154.272479089</v>
      </c>
      <c r="W187" s="175">
        <f t="shared" si="61"/>
        <v>76332.414458852203</v>
      </c>
      <c r="X187" s="175">
        <f t="shared" si="61"/>
        <v>17558662.23952055</v>
      </c>
      <c r="Y187" s="175">
        <f t="shared" si="61"/>
        <v>30082300.031040125</v>
      </c>
      <c r="Z187" s="175">
        <f t="shared" si="61"/>
        <v>0.80599075369536799</v>
      </c>
      <c r="AA187" s="175">
        <f t="shared" si="61"/>
        <v>535839354.98331654</v>
      </c>
      <c r="AB187" s="105"/>
    </row>
    <row r="188" spans="1:28" x14ac:dyDescent="0.2">
      <c r="A188" s="81"/>
      <c r="B188" s="120"/>
      <c r="C188" s="120"/>
      <c r="D188" s="120"/>
      <c r="E188" s="120"/>
      <c r="F188" s="120"/>
      <c r="G188" s="120"/>
      <c r="H188" s="120"/>
      <c r="I188" s="120"/>
      <c r="J188" s="120"/>
      <c r="K188" s="120"/>
      <c r="L188" s="120"/>
      <c r="M188" s="120"/>
      <c r="N188" s="120"/>
      <c r="O188" s="120"/>
      <c r="P188" s="120"/>
      <c r="Q188" s="120"/>
      <c r="R188" s="120"/>
      <c r="S188" s="120"/>
      <c r="T188" s="120"/>
      <c r="U188" s="120"/>
      <c r="V188" s="120"/>
      <c r="Z188" s="105"/>
      <c r="AA188" s="120">
        <f>AA187/1024</f>
        <v>523280.62010089506</v>
      </c>
    </row>
    <row r="189" spans="1:28" ht="24.75" customHeight="1" x14ac:dyDescent="0.2">
      <c r="A189" s="81"/>
      <c r="B189" s="105"/>
      <c r="C189" s="105"/>
      <c r="D189" s="105"/>
      <c r="E189" s="105"/>
      <c r="F189" s="105"/>
      <c r="G189" s="105"/>
      <c r="H189" s="105"/>
      <c r="I189" s="105"/>
      <c r="J189" s="105"/>
      <c r="K189" s="105"/>
      <c r="L189" s="105"/>
      <c r="M189" s="105"/>
      <c r="N189" s="105"/>
      <c r="O189" s="105"/>
      <c r="P189" s="105"/>
      <c r="Q189" s="105"/>
      <c r="R189" s="105"/>
      <c r="S189" s="120"/>
      <c r="T189" s="120"/>
      <c r="X189" s="105"/>
    </row>
    <row r="190" spans="1:28" ht="24.75" customHeight="1" x14ac:dyDescent="0.2">
      <c r="A190" s="81"/>
      <c r="B190" s="105"/>
      <c r="C190" s="105"/>
      <c r="D190" s="105"/>
      <c r="E190" s="105"/>
      <c r="F190" s="105"/>
      <c r="G190" s="105"/>
      <c r="H190" s="105"/>
      <c r="I190" s="105"/>
      <c r="J190" s="105"/>
      <c r="K190" s="105"/>
      <c r="L190" s="105"/>
      <c r="M190" s="105"/>
      <c r="N190" s="105"/>
      <c r="O190" s="105"/>
      <c r="P190" s="105"/>
      <c r="Q190" s="105"/>
      <c r="R190" s="105"/>
      <c r="S190" s="120"/>
      <c r="T190" s="105"/>
      <c r="X190" s="105"/>
    </row>
    <row r="191" spans="1:28" ht="24.75" customHeight="1" x14ac:dyDescent="0.2">
      <c r="A191" s="81"/>
      <c r="B191" s="105"/>
      <c r="C191" s="105"/>
      <c r="D191" s="105"/>
      <c r="E191" s="105"/>
      <c r="F191" s="105"/>
      <c r="G191" s="105"/>
      <c r="H191" s="105"/>
      <c r="I191" s="105"/>
      <c r="J191" s="105"/>
      <c r="K191" s="105"/>
      <c r="L191" s="105"/>
      <c r="M191" s="105"/>
      <c r="N191" s="105"/>
      <c r="O191" s="105"/>
      <c r="P191" s="105"/>
      <c r="Q191" s="105"/>
      <c r="R191" s="105"/>
      <c r="S191" s="120"/>
      <c r="T191" s="105"/>
      <c r="X191" s="105"/>
    </row>
    <row r="192" spans="1:28" ht="24.75" customHeight="1" x14ac:dyDescent="0.2">
      <c r="A192" s="81"/>
      <c r="B192" s="105"/>
      <c r="C192" s="105"/>
      <c r="D192" s="105"/>
      <c r="E192" s="105"/>
      <c r="F192" s="105"/>
      <c r="G192" s="105"/>
      <c r="H192" s="105"/>
      <c r="I192" s="105"/>
      <c r="J192" s="105"/>
      <c r="K192" s="105"/>
      <c r="L192" s="105"/>
      <c r="M192" s="105"/>
      <c r="N192" s="105"/>
      <c r="O192" s="105"/>
      <c r="P192" s="105"/>
      <c r="Q192" s="105"/>
      <c r="R192" s="105"/>
      <c r="S192" s="120"/>
      <c r="T192" s="105"/>
      <c r="X192" s="105"/>
    </row>
    <row r="193" spans="1:28" ht="24.75" customHeight="1" x14ac:dyDescent="0.2">
      <c r="A193" s="81"/>
      <c r="B193" s="105"/>
      <c r="C193" s="105"/>
      <c r="D193" s="105"/>
      <c r="E193" s="105"/>
      <c r="F193" s="105"/>
      <c r="G193" s="105"/>
      <c r="H193" s="105"/>
      <c r="I193" s="105"/>
      <c r="J193" s="105"/>
      <c r="K193" s="105"/>
      <c r="L193" s="105"/>
      <c r="M193" s="105"/>
      <c r="N193" s="105"/>
      <c r="O193" s="105"/>
      <c r="P193" s="105"/>
      <c r="Q193" s="105"/>
      <c r="R193" s="105"/>
      <c r="S193" s="120"/>
      <c r="T193" s="105"/>
      <c r="X193" s="105"/>
    </row>
    <row r="194" spans="1:28" ht="24.75" customHeight="1" x14ac:dyDescent="0.2">
      <c r="A194" s="81"/>
      <c r="B194" s="105"/>
      <c r="C194" s="105"/>
      <c r="D194" s="105"/>
      <c r="E194" s="105"/>
      <c r="F194" s="105"/>
      <c r="G194" s="105"/>
      <c r="H194" s="105"/>
      <c r="I194" s="105"/>
      <c r="J194" s="105"/>
      <c r="K194" s="105"/>
      <c r="L194" s="105"/>
      <c r="M194" s="105"/>
      <c r="N194" s="105"/>
      <c r="O194" s="105"/>
      <c r="P194" s="105"/>
      <c r="Q194" s="105"/>
      <c r="R194" s="105"/>
      <c r="S194" s="120"/>
      <c r="T194" s="105"/>
      <c r="X194" s="105"/>
    </row>
    <row r="195" spans="1:28" ht="24.75" customHeight="1" x14ac:dyDescent="0.2">
      <c r="A195" s="81"/>
      <c r="B195" s="105"/>
      <c r="C195" s="105"/>
      <c r="D195" s="105"/>
      <c r="E195" s="105"/>
      <c r="F195" s="105"/>
      <c r="G195" s="105"/>
      <c r="H195" s="105"/>
      <c r="I195" s="105"/>
      <c r="J195" s="105"/>
      <c r="K195" s="105"/>
      <c r="L195" s="105"/>
      <c r="M195" s="105"/>
      <c r="N195" s="105"/>
      <c r="O195" s="105"/>
      <c r="P195" s="105"/>
      <c r="Q195" s="105"/>
      <c r="R195" s="105"/>
      <c r="S195" s="120"/>
      <c r="T195" s="105"/>
      <c r="X195" s="105"/>
    </row>
    <row r="196" spans="1:28" ht="24.75" customHeight="1" x14ac:dyDescent="0.2">
      <c r="A196" s="81"/>
      <c r="B196" s="105"/>
      <c r="C196" s="105"/>
      <c r="D196" s="105"/>
      <c r="E196" s="105"/>
      <c r="F196" s="105"/>
      <c r="G196" s="105"/>
      <c r="H196" s="105"/>
      <c r="I196" s="105"/>
      <c r="J196" s="105"/>
      <c r="K196" s="105"/>
      <c r="L196" s="105"/>
      <c r="M196" s="105"/>
      <c r="N196" s="105"/>
      <c r="O196" s="105"/>
      <c r="P196" s="105"/>
      <c r="Q196" s="105"/>
      <c r="R196" s="105"/>
      <c r="S196" s="120"/>
      <c r="T196" s="105"/>
      <c r="X196" s="105"/>
    </row>
    <row r="197" spans="1:28" ht="24.75" customHeight="1" x14ac:dyDescent="0.2">
      <c r="A197" s="81"/>
      <c r="B197" s="105"/>
      <c r="C197" s="105"/>
      <c r="D197" s="105"/>
      <c r="E197" s="105"/>
      <c r="F197" s="105"/>
      <c r="G197" s="105"/>
      <c r="H197" s="105"/>
      <c r="I197" s="105"/>
      <c r="J197" s="105"/>
      <c r="K197" s="105"/>
      <c r="L197" s="105"/>
      <c r="M197" s="105"/>
      <c r="N197" s="105"/>
      <c r="O197" s="105"/>
      <c r="P197" s="105"/>
      <c r="Q197" s="105"/>
      <c r="R197" s="105"/>
      <c r="S197" s="120"/>
      <c r="T197" s="105"/>
      <c r="X197" s="105"/>
    </row>
    <row r="198" spans="1:28" ht="24.75" customHeight="1" x14ac:dyDescent="0.2">
      <c r="A198" s="81"/>
      <c r="B198" s="105"/>
      <c r="C198" s="105"/>
      <c r="D198" s="105"/>
      <c r="E198" s="105"/>
      <c r="F198" s="105"/>
      <c r="G198" s="105"/>
      <c r="H198" s="105"/>
      <c r="I198" s="105"/>
      <c r="J198" s="105"/>
      <c r="K198" s="105"/>
      <c r="L198" s="105"/>
      <c r="M198" s="105"/>
      <c r="N198" s="105"/>
      <c r="O198" s="105"/>
      <c r="P198" s="105"/>
      <c r="Q198" s="105"/>
      <c r="R198" s="105"/>
      <c r="S198" s="120"/>
      <c r="T198" s="105"/>
      <c r="X198" s="105"/>
    </row>
    <row r="199" spans="1:28" x14ac:dyDescent="0.2">
      <c r="A199" s="81"/>
      <c r="B199" s="105"/>
      <c r="C199" s="105"/>
      <c r="D199" s="105"/>
      <c r="E199" s="105"/>
      <c r="F199" s="105"/>
      <c r="G199" s="105"/>
      <c r="H199" s="105"/>
      <c r="I199" s="105"/>
      <c r="J199" s="105"/>
      <c r="K199" s="105"/>
      <c r="L199" s="105"/>
      <c r="M199" s="105"/>
      <c r="N199" s="105"/>
      <c r="O199" s="105"/>
      <c r="P199" s="105"/>
      <c r="Q199" s="105"/>
      <c r="R199" s="105"/>
      <c r="S199" s="120"/>
      <c r="T199" s="105"/>
      <c r="X199" s="105"/>
    </row>
    <row r="200" spans="1:28" ht="16" x14ac:dyDescent="0.2">
      <c r="A200" s="1006" t="s">
        <v>239</v>
      </c>
      <c r="B200" s="1006"/>
      <c r="C200" s="1006"/>
      <c r="D200" s="1006"/>
      <c r="X200" s="105"/>
    </row>
    <row r="201" spans="1:28" ht="16" x14ac:dyDescent="0.2">
      <c r="A201" s="111"/>
      <c r="X201" s="105"/>
    </row>
    <row r="202" spans="1:28" ht="24" customHeight="1" x14ac:dyDescent="0.2">
      <c r="A202" s="12" t="s">
        <v>118</v>
      </c>
      <c r="X202" s="105"/>
    </row>
    <row r="203" spans="1:28" ht="12" customHeight="1" x14ac:dyDescent="0.2">
      <c r="A203" s="198" t="s">
        <v>186</v>
      </c>
      <c r="B203" s="172" t="s">
        <v>122</v>
      </c>
      <c r="C203" s="172" t="s">
        <v>148</v>
      </c>
      <c r="D203" s="172" t="s">
        <v>124</v>
      </c>
      <c r="E203" s="172" t="s">
        <v>125</v>
      </c>
      <c r="F203" s="172" t="s">
        <v>126</v>
      </c>
      <c r="G203" s="172" t="s">
        <v>175</v>
      </c>
      <c r="H203" s="199" t="s">
        <v>128</v>
      </c>
      <c r="I203" s="172" t="s">
        <v>154</v>
      </c>
      <c r="J203" s="172" t="s">
        <v>157</v>
      </c>
      <c r="K203" s="172" t="s">
        <v>131</v>
      </c>
      <c r="L203" s="172" t="s">
        <v>171</v>
      </c>
      <c r="M203" s="172" t="s">
        <v>133</v>
      </c>
      <c r="N203" s="172" t="s">
        <v>164</v>
      </c>
      <c r="O203" s="61" t="s">
        <v>134</v>
      </c>
      <c r="U203" s="116"/>
      <c r="V203" s="116"/>
      <c r="W203" s="116"/>
      <c r="Y203" s="105"/>
      <c r="AA203" s="12"/>
      <c r="AB203" s="105"/>
    </row>
    <row r="204" spans="1:28" ht="12" customHeight="1" x14ac:dyDescent="0.2">
      <c r="A204" s="174" t="s">
        <v>187</v>
      </c>
      <c r="B204" s="175">
        <f>B215</f>
        <v>127.054129</v>
      </c>
      <c r="C204" s="175">
        <f t="shared" ref="C204:N204" si="62">C215</f>
        <v>2032.3661780000002</v>
      </c>
      <c r="D204" s="175">
        <f t="shared" si="62"/>
        <v>1136.6354509999999</v>
      </c>
      <c r="E204" s="175">
        <f t="shared" si="62"/>
        <v>0.13900899999999999</v>
      </c>
      <c r="F204" s="175">
        <f t="shared" si="62"/>
        <v>1396.7555600000001</v>
      </c>
      <c r="G204" s="175">
        <f t="shared" si="62"/>
        <v>61.820841000000001</v>
      </c>
      <c r="H204" s="175">
        <f t="shared" si="62"/>
        <v>856.37644299999999</v>
      </c>
      <c r="I204" s="175">
        <f t="shared" si="62"/>
        <v>8446.1079570000002</v>
      </c>
      <c r="J204" s="175">
        <f t="shared" si="62"/>
        <v>1023.304382</v>
      </c>
      <c r="K204" s="175">
        <f t="shared" si="62"/>
        <v>71.399936999999994</v>
      </c>
      <c r="L204" s="175">
        <f t="shared" si="62"/>
        <v>117.524756</v>
      </c>
      <c r="M204" s="175">
        <f t="shared" si="62"/>
        <v>526.60040500000002</v>
      </c>
      <c r="N204" s="175">
        <f t="shared" si="62"/>
        <v>2.5000000000000001E-4</v>
      </c>
      <c r="O204" s="175">
        <f>SUM(B204:N204)</f>
        <v>15796.085298</v>
      </c>
      <c r="P204" s="120"/>
      <c r="Q204" s="120"/>
      <c r="R204" s="120"/>
      <c r="S204" s="120"/>
      <c r="T204" s="120"/>
      <c r="U204" s="120"/>
      <c r="V204" s="120"/>
      <c r="W204" s="120"/>
      <c r="Y204" s="105"/>
      <c r="AA204" s="12"/>
      <c r="AB204" s="105"/>
    </row>
    <row r="205" spans="1:28" ht="12" customHeight="1" x14ac:dyDescent="0.2">
      <c r="B205" s="200"/>
      <c r="C205" s="200"/>
      <c r="D205" s="200"/>
      <c r="E205" s="200"/>
      <c r="F205" s="200"/>
      <c r="G205" s="200"/>
      <c r="H205" s="200"/>
      <c r="I205" s="200"/>
      <c r="J205" s="200"/>
      <c r="K205" s="200"/>
      <c r="L205" s="200"/>
      <c r="M205" s="200"/>
      <c r="X205" s="105"/>
    </row>
    <row r="206" spans="1:28" x14ac:dyDescent="0.2">
      <c r="X206" s="105"/>
    </row>
    <row r="207" spans="1:28" x14ac:dyDescent="0.2">
      <c r="A207" s="12" t="s">
        <v>136</v>
      </c>
      <c r="X207" s="105"/>
    </row>
    <row r="208" spans="1:28" ht="34" x14ac:dyDescent="0.2">
      <c r="A208" s="124" t="s">
        <v>240</v>
      </c>
      <c r="B208" s="151" t="s">
        <v>122</v>
      </c>
      <c r="C208" s="151" t="s">
        <v>148</v>
      </c>
      <c r="D208" s="151" t="s">
        <v>124</v>
      </c>
      <c r="E208" s="151" t="s">
        <v>125</v>
      </c>
      <c r="F208" s="151" t="s">
        <v>126</v>
      </c>
      <c r="G208" s="151" t="s">
        <v>175</v>
      </c>
      <c r="H208" s="82" t="s">
        <v>128</v>
      </c>
      <c r="I208" s="153" t="s">
        <v>129</v>
      </c>
      <c r="J208" s="153" t="s">
        <v>157</v>
      </c>
      <c r="K208" s="153" t="s">
        <v>131</v>
      </c>
      <c r="L208" s="153" t="s">
        <v>171</v>
      </c>
      <c r="M208" s="153" t="s">
        <v>133</v>
      </c>
      <c r="N208" s="153" t="s">
        <v>164</v>
      </c>
      <c r="O208" s="153" t="s">
        <v>134</v>
      </c>
      <c r="Y208" s="105"/>
      <c r="AA208" s="12"/>
      <c r="AB208" s="105"/>
    </row>
    <row r="209" spans="1:28" ht="16" x14ac:dyDescent="0.2">
      <c r="A209" s="153" t="s">
        <v>241</v>
      </c>
      <c r="B209" s="191">
        <f>SUM(B219,L219:M219)/10^6</f>
        <v>0.95940899999999996</v>
      </c>
      <c r="C209" s="191">
        <f t="shared" ref="C209:C214" si="63">(C219+D219)/10^6</f>
        <v>10.463236</v>
      </c>
      <c r="D209" s="191">
        <f t="shared" ref="D209:E214" si="64">E219/10^6</f>
        <v>0</v>
      </c>
      <c r="E209" s="191">
        <f t="shared" si="64"/>
        <v>0</v>
      </c>
      <c r="F209" s="191">
        <f t="shared" ref="F209:F214" si="65">(G219+H219+I219)/10^6</f>
        <v>1.0347500000000001</v>
      </c>
      <c r="G209" s="191">
        <f t="shared" ref="G209:G214" si="66">(J219)/10^6</f>
        <v>5.0239999999999998E-3</v>
      </c>
      <c r="H209" s="191">
        <f t="shared" ref="H209:H214" si="67">(K219+P219)/10^6</f>
        <v>5.9224589999999999</v>
      </c>
      <c r="I209" s="191">
        <f t="shared" ref="I209:I214" si="68">(N219+O219)/10^6</f>
        <v>3.4989999999999999E-3</v>
      </c>
      <c r="J209" s="191">
        <f t="shared" ref="J209:J214" si="69">(Q219+R219+S219+T219)/10^6</f>
        <v>8.3593600000000006</v>
      </c>
      <c r="K209" s="191">
        <f>SUM(U219,V219)/10^6</f>
        <v>0.45162799999999997</v>
      </c>
      <c r="L209" s="191">
        <f t="shared" ref="L209:L214" si="70">(W219+X219)/10^6</f>
        <v>2.8522599999999998</v>
      </c>
      <c r="M209" s="191">
        <f>Y219/10^6</f>
        <v>0.121002</v>
      </c>
      <c r="N209" s="191">
        <f>Z219/10^6</f>
        <v>0</v>
      </c>
      <c r="O209" s="191">
        <f t="shared" ref="O209:O214" si="71">SUM(B209:N209)</f>
        <v>30.172627000000002</v>
      </c>
      <c r="Q209" s="105"/>
      <c r="R209" s="105"/>
      <c r="Y209" s="105"/>
      <c r="AA209" s="12"/>
      <c r="AB209" s="105"/>
    </row>
    <row r="210" spans="1:28" ht="16" x14ac:dyDescent="0.2">
      <c r="A210" s="153" t="s">
        <v>242</v>
      </c>
      <c r="B210" s="191">
        <f t="shared" ref="B210:B214" si="72">SUM(B220,L220:M220)/10^6</f>
        <v>29.255057000000001</v>
      </c>
      <c r="C210" s="191">
        <f t="shared" si="63"/>
        <v>55.517214000000003</v>
      </c>
      <c r="D210" s="191">
        <f t="shared" si="64"/>
        <v>1024.010372</v>
      </c>
      <c r="E210" s="191">
        <f t="shared" si="64"/>
        <v>0.132661</v>
      </c>
      <c r="F210" s="191">
        <f t="shared" si="65"/>
        <v>173.575109</v>
      </c>
      <c r="G210" s="191">
        <f t="shared" si="66"/>
        <v>12.247745</v>
      </c>
      <c r="H210" s="191">
        <f t="shared" si="67"/>
        <v>187.096047</v>
      </c>
      <c r="I210" s="191">
        <f t="shared" si="68"/>
        <v>880.94166199999995</v>
      </c>
      <c r="J210" s="191">
        <f t="shared" si="69"/>
        <v>63.101177</v>
      </c>
      <c r="K210" s="191">
        <f t="shared" ref="K210:K214" si="73">SUM(U220,V220)/10^6</f>
        <v>4.9847200000000003</v>
      </c>
      <c r="L210" s="191">
        <f t="shared" si="70"/>
        <v>0.98972000000000004</v>
      </c>
      <c r="M210" s="191">
        <f t="shared" ref="M210:N215" si="74">Y220/10^6</f>
        <v>18.177164000000001</v>
      </c>
      <c r="N210" s="191">
        <f t="shared" si="74"/>
        <v>0</v>
      </c>
      <c r="O210" s="191">
        <f t="shared" si="71"/>
        <v>2450.028648</v>
      </c>
      <c r="Q210" s="105"/>
      <c r="R210" s="105"/>
      <c r="Y210" s="105"/>
      <c r="AA210" s="12"/>
      <c r="AB210" s="105"/>
    </row>
    <row r="211" spans="1:28" ht="16" x14ac:dyDescent="0.2">
      <c r="A211" s="153" t="s">
        <v>243</v>
      </c>
      <c r="B211" s="191">
        <f t="shared" si="72"/>
        <v>80.647962000000007</v>
      </c>
      <c r="C211" s="191">
        <f t="shared" si="63"/>
        <v>1958.068272</v>
      </c>
      <c r="D211" s="191">
        <f t="shared" si="64"/>
        <v>57.505842999999999</v>
      </c>
      <c r="E211" s="191">
        <f t="shared" si="64"/>
        <v>6.3480000000000003E-3</v>
      </c>
      <c r="F211" s="191">
        <f t="shared" si="65"/>
        <v>287.24009999999998</v>
      </c>
      <c r="G211" s="191">
        <f t="shared" si="66"/>
        <v>16.878972000000001</v>
      </c>
      <c r="H211" s="191">
        <f t="shared" si="67"/>
        <v>445.59005500000001</v>
      </c>
      <c r="I211" s="191">
        <f t="shared" si="68"/>
        <v>1923.539473</v>
      </c>
      <c r="J211" s="191">
        <f t="shared" si="69"/>
        <v>134.944513</v>
      </c>
      <c r="K211" s="191">
        <f t="shared" si="73"/>
        <v>42.033234999999998</v>
      </c>
      <c r="L211" s="191">
        <f t="shared" si="70"/>
        <v>1.151486</v>
      </c>
      <c r="M211" s="191">
        <f t="shared" si="74"/>
        <v>139.11466100000001</v>
      </c>
      <c r="N211" s="191">
        <f t="shared" si="74"/>
        <v>0</v>
      </c>
      <c r="O211" s="191">
        <f t="shared" si="71"/>
        <v>5086.7209199999998</v>
      </c>
      <c r="Q211" s="105"/>
      <c r="R211" s="105"/>
      <c r="Z211" s="105"/>
      <c r="AA211" s="12"/>
      <c r="AB211" s="105"/>
    </row>
    <row r="212" spans="1:28" ht="15" customHeight="1" x14ac:dyDescent="0.2">
      <c r="A212" s="153" t="s">
        <v>244</v>
      </c>
      <c r="B212" s="191">
        <f t="shared" si="72"/>
        <v>5.5018310000000001</v>
      </c>
      <c r="C212" s="191">
        <f t="shared" si="63"/>
        <v>7.8200279999999998</v>
      </c>
      <c r="D212" s="191">
        <f t="shared" si="64"/>
        <v>8.1550000000000008E-3</v>
      </c>
      <c r="E212" s="191">
        <f t="shared" si="64"/>
        <v>0</v>
      </c>
      <c r="F212" s="191">
        <f t="shared" si="65"/>
        <v>560.90404100000001</v>
      </c>
      <c r="G212" s="191">
        <f t="shared" si="66"/>
        <v>26.714172000000001</v>
      </c>
      <c r="H212" s="191">
        <f t="shared" si="67"/>
        <v>200.56281799999999</v>
      </c>
      <c r="I212" s="191">
        <f t="shared" si="68"/>
        <v>5394.0561740000003</v>
      </c>
      <c r="J212" s="191">
        <f t="shared" si="69"/>
        <v>758.69012999999995</v>
      </c>
      <c r="K212" s="191">
        <f t="shared" si="73"/>
        <v>21.235582999999998</v>
      </c>
      <c r="L212" s="191">
        <f t="shared" si="70"/>
        <v>41.636597000000002</v>
      </c>
      <c r="M212" s="191">
        <f t="shared" si="74"/>
        <v>361.14722899999998</v>
      </c>
      <c r="N212" s="191">
        <f t="shared" si="74"/>
        <v>0</v>
      </c>
      <c r="O212" s="191">
        <f t="shared" si="71"/>
        <v>7378.276758</v>
      </c>
      <c r="Q212" s="105"/>
      <c r="R212" s="105"/>
      <c r="Z212" s="105"/>
      <c r="AA212" s="12"/>
      <c r="AB212" s="105"/>
    </row>
    <row r="213" spans="1:28" ht="16" x14ac:dyDescent="0.2">
      <c r="A213" s="153" t="s">
        <v>245</v>
      </c>
      <c r="B213" s="191">
        <f t="shared" si="72"/>
        <v>0.161219</v>
      </c>
      <c r="C213" s="191">
        <f t="shared" si="63"/>
        <v>0.47750900000000002</v>
      </c>
      <c r="D213" s="191">
        <f t="shared" si="64"/>
        <v>0</v>
      </c>
      <c r="E213" s="191">
        <f t="shared" si="64"/>
        <v>0</v>
      </c>
      <c r="F213" s="191">
        <f t="shared" si="65"/>
        <v>372.92375500000003</v>
      </c>
      <c r="G213" s="191">
        <f t="shared" si="66"/>
        <v>5.9749280000000002</v>
      </c>
      <c r="H213" s="191">
        <f t="shared" si="67"/>
        <v>17.205064</v>
      </c>
      <c r="I213" s="191">
        <f t="shared" si="68"/>
        <v>241.292148</v>
      </c>
      <c r="J213" s="191">
        <f t="shared" si="69"/>
        <v>55.282094000000001</v>
      </c>
      <c r="K213" s="191">
        <f t="shared" si="73"/>
        <v>0.85717299999999996</v>
      </c>
      <c r="L213" s="191">
        <f t="shared" si="70"/>
        <v>70.893038000000004</v>
      </c>
      <c r="M213" s="191">
        <f t="shared" si="74"/>
        <v>8.0029699999999995</v>
      </c>
      <c r="N213" s="191">
        <f t="shared" si="74"/>
        <v>4.6E-5</v>
      </c>
      <c r="O213" s="191">
        <f t="shared" si="71"/>
        <v>773.06994400000008</v>
      </c>
      <c r="Q213" s="105"/>
      <c r="R213" s="105"/>
      <c r="AA213" s="12"/>
      <c r="AB213" s="105"/>
    </row>
    <row r="214" spans="1:28" ht="18" x14ac:dyDescent="0.2">
      <c r="A214" s="153" t="s">
        <v>246</v>
      </c>
      <c r="B214" s="191">
        <f t="shared" si="72"/>
        <v>10.528651</v>
      </c>
      <c r="C214" s="191">
        <f t="shared" si="63"/>
        <v>1.9918999999999999E-2</v>
      </c>
      <c r="D214" s="191">
        <f t="shared" si="64"/>
        <v>55.111080999999999</v>
      </c>
      <c r="E214" s="191">
        <f t="shared" si="64"/>
        <v>0</v>
      </c>
      <c r="F214" s="191">
        <f t="shared" si="65"/>
        <v>1.0778049999999999</v>
      </c>
      <c r="G214" s="191">
        <f t="shared" si="66"/>
        <v>0</v>
      </c>
      <c r="H214" s="191">
        <f t="shared" si="67"/>
        <v>0</v>
      </c>
      <c r="I214" s="191">
        <f t="shared" si="68"/>
        <v>6.2750009999999996</v>
      </c>
      <c r="J214" s="191">
        <f t="shared" si="69"/>
        <v>2.927108</v>
      </c>
      <c r="K214" s="191">
        <f t="shared" si="73"/>
        <v>1.8375980000000001</v>
      </c>
      <c r="L214" s="191">
        <f t="shared" si="70"/>
        <v>1.655E-3</v>
      </c>
      <c r="M214" s="191">
        <f t="shared" si="74"/>
        <v>3.7379000000000003E-2</v>
      </c>
      <c r="N214" s="191">
        <f t="shared" si="74"/>
        <v>2.04E-4</v>
      </c>
      <c r="O214" s="191">
        <f t="shared" si="71"/>
        <v>77.816400999999999</v>
      </c>
      <c r="Q214" s="105"/>
      <c r="R214" s="105"/>
      <c r="AA214" s="12"/>
      <c r="AB214" s="105"/>
    </row>
    <row r="215" spans="1:28" ht="16" x14ac:dyDescent="0.2">
      <c r="A215" s="201" t="s">
        <v>193</v>
      </c>
      <c r="B215" s="191">
        <f>SUM(B209:B214)</f>
        <v>127.054129</v>
      </c>
      <c r="C215" s="191">
        <f t="shared" ref="C215:O215" si="75">SUM(C209:C214)</f>
        <v>2032.3661780000002</v>
      </c>
      <c r="D215" s="191">
        <f t="shared" si="75"/>
        <v>1136.6354509999999</v>
      </c>
      <c r="E215" s="191">
        <f t="shared" si="75"/>
        <v>0.13900899999999999</v>
      </c>
      <c r="F215" s="191">
        <f t="shared" si="75"/>
        <v>1396.7555600000001</v>
      </c>
      <c r="G215" s="191">
        <f t="shared" si="75"/>
        <v>61.820841000000001</v>
      </c>
      <c r="H215" s="191">
        <f>SUM(H209:H214)</f>
        <v>856.37644299999999</v>
      </c>
      <c r="I215" s="191">
        <f t="shared" si="75"/>
        <v>8446.1079570000002</v>
      </c>
      <c r="J215" s="191">
        <f t="shared" si="75"/>
        <v>1023.304382</v>
      </c>
      <c r="K215" s="191">
        <f t="shared" si="75"/>
        <v>71.399936999999994</v>
      </c>
      <c r="L215" s="191">
        <f t="shared" si="75"/>
        <v>117.524756</v>
      </c>
      <c r="M215" s="191">
        <f t="shared" si="74"/>
        <v>526.60040500000002</v>
      </c>
      <c r="N215" s="191">
        <f t="shared" si="75"/>
        <v>2.5000000000000001E-4</v>
      </c>
      <c r="O215" s="191">
        <f t="shared" si="75"/>
        <v>15796.085298</v>
      </c>
      <c r="P215" s="105"/>
      <c r="AA215" s="12"/>
      <c r="AB215" s="105"/>
    </row>
    <row r="216" spans="1:28" x14ac:dyDescent="0.2">
      <c r="A216" s="132"/>
      <c r="B216" s="105"/>
      <c r="C216" s="105"/>
      <c r="D216" s="105"/>
      <c r="E216" s="105"/>
      <c r="F216" s="105"/>
      <c r="G216" s="105"/>
      <c r="H216" s="105"/>
      <c r="I216" s="105"/>
      <c r="J216" s="105"/>
      <c r="K216" s="105"/>
      <c r="L216" s="105"/>
      <c r="M216" s="105"/>
      <c r="N216" s="105"/>
      <c r="O216" s="105"/>
      <c r="P216" s="105"/>
      <c r="AA216" s="12"/>
    </row>
    <row r="217" spans="1:28" x14ac:dyDescent="0.2">
      <c r="A217" s="110" t="s">
        <v>194</v>
      </c>
      <c r="B217" s="133"/>
      <c r="C217" s="133"/>
      <c r="D217" s="105"/>
      <c r="E217" s="105"/>
      <c r="F217" s="105"/>
      <c r="G217" s="105"/>
      <c r="H217" s="105"/>
      <c r="I217" s="105"/>
      <c r="J217" s="105"/>
      <c r="K217" s="105"/>
      <c r="L217" s="105"/>
      <c r="M217" s="105"/>
      <c r="N217" s="105"/>
      <c r="O217" s="105"/>
      <c r="AA217" s="12"/>
    </row>
    <row r="218" spans="1:28" ht="28" x14ac:dyDescent="0.2">
      <c r="A218" s="134" t="s">
        <v>217</v>
      </c>
      <c r="B218" s="202" t="s">
        <v>146</v>
      </c>
      <c r="C218" s="203" t="s">
        <v>148</v>
      </c>
      <c r="D218" s="203" t="s">
        <v>149</v>
      </c>
      <c r="E218" s="203" t="s">
        <v>124</v>
      </c>
      <c r="F218" s="203" t="s">
        <v>125</v>
      </c>
      <c r="G218" s="203" t="s">
        <v>126</v>
      </c>
      <c r="H218" s="202" t="s">
        <v>150</v>
      </c>
      <c r="I218" s="203" t="s">
        <v>196</v>
      </c>
      <c r="J218" s="203" t="s">
        <v>151</v>
      </c>
      <c r="K218" s="203" t="s">
        <v>153</v>
      </c>
      <c r="L218" s="203" t="s">
        <v>180</v>
      </c>
      <c r="M218" s="203" t="s">
        <v>197</v>
      </c>
      <c r="N218" s="203" t="s">
        <v>154</v>
      </c>
      <c r="O218" s="204" t="s">
        <v>155</v>
      </c>
      <c r="P218" s="203" t="s">
        <v>156</v>
      </c>
      <c r="Q218" s="203" t="s">
        <v>157</v>
      </c>
      <c r="R218" s="204" t="s">
        <v>158</v>
      </c>
      <c r="S218" s="203" t="s">
        <v>160</v>
      </c>
      <c r="T218" s="203" t="s">
        <v>182</v>
      </c>
      <c r="U218" s="204" t="s">
        <v>181</v>
      </c>
      <c r="V218" s="204" t="s">
        <v>159</v>
      </c>
      <c r="W218" s="203" t="s">
        <v>171</v>
      </c>
      <c r="X218" s="205" t="s">
        <v>161</v>
      </c>
      <c r="Y218" s="205" t="s">
        <v>162</v>
      </c>
      <c r="Z218" s="205" t="s">
        <v>164</v>
      </c>
      <c r="AA218" s="206" t="s">
        <v>134</v>
      </c>
    </row>
    <row r="219" spans="1:28" ht="16" x14ac:dyDescent="0.2">
      <c r="A219" s="207" t="s">
        <v>241</v>
      </c>
      <c r="B219" s="208">
        <v>958389</v>
      </c>
      <c r="C219" s="209">
        <v>361800</v>
      </c>
      <c r="D219" s="209">
        <v>10101436</v>
      </c>
      <c r="E219" s="209"/>
      <c r="F219" s="209"/>
      <c r="G219" s="209">
        <v>858205</v>
      </c>
      <c r="H219" s="209">
        <v>176545</v>
      </c>
      <c r="I219" s="209"/>
      <c r="J219" s="209">
        <v>5024</v>
      </c>
      <c r="K219" s="209"/>
      <c r="L219" s="209"/>
      <c r="M219" s="209">
        <v>1020</v>
      </c>
      <c r="N219" s="209"/>
      <c r="O219" s="209">
        <v>3499</v>
      </c>
      <c r="P219" s="209">
        <v>5922459</v>
      </c>
      <c r="Q219" s="209">
        <v>1</v>
      </c>
      <c r="R219" s="209">
        <v>8359359</v>
      </c>
      <c r="S219" s="209"/>
      <c r="T219" s="209"/>
      <c r="U219" s="209">
        <v>26085</v>
      </c>
      <c r="V219" s="209">
        <v>425543</v>
      </c>
      <c r="W219" s="209"/>
      <c r="X219" s="209">
        <v>2852260</v>
      </c>
      <c r="Y219" s="209">
        <v>121002</v>
      </c>
      <c r="Z219" s="209"/>
      <c r="AA219" s="210">
        <v>30172627</v>
      </c>
    </row>
    <row r="220" spans="1:28" ht="16" x14ac:dyDescent="0.2">
      <c r="A220" s="207" t="s">
        <v>242</v>
      </c>
      <c r="B220" s="208">
        <v>27672691</v>
      </c>
      <c r="C220" s="209">
        <v>6822289</v>
      </c>
      <c r="D220" s="209">
        <v>48694925</v>
      </c>
      <c r="E220" s="209">
        <v>1024010372</v>
      </c>
      <c r="F220" s="209">
        <v>132661</v>
      </c>
      <c r="G220" s="209">
        <v>29263447</v>
      </c>
      <c r="H220" s="209">
        <v>144311662</v>
      </c>
      <c r="I220" s="209"/>
      <c r="J220" s="209">
        <v>12247745</v>
      </c>
      <c r="K220" s="209">
        <v>118842711</v>
      </c>
      <c r="L220" s="209"/>
      <c r="M220" s="209">
        <v>1582366</v>
      </c>
      <c r="N220" s="209">
        <v>12055922</v>
      </c>
      <c r="O220" s="209">
        <v>868885740</v>
      </c>
      <c r="P220" s="209">
        <v>68253336</v>
      </c>
      <c r="Q220" s="209">
        <v>140208</v>
      </c>
      <c r="R220" s="209">
        <v>61834099</v>
      </c>
      <c r="S220" s="209">
        <v>7554</v>
      </c>
      <c r="T220" s="209">
        <v>1119316</v>
      </c>
      <c r="U220" s="209">
        <v>2587887</v>
      </c>
      <c r="V220" s="209">
        <v>2396833</v>
      </c>
      <c r="W220" s="209">
        <v>5912</v>
      </c>
      <c r="X220" s="209">
        <v>983808</v>
      </c>
      <c r="Y220" s="209">
        <v>18177164</v>
      </c>
      <c r="Z220" s="209"/>
      <c r="AA220" s="210">
        <v>2450028648</v>
      </c>
    </row>
    <row r="221" spans="1:28" ht="16" x14ac:dyDescent="0.2">
      <c r="A221" s="207" t="s">
        <v>243</v>
      </c>
      <c r="B221" s="208">
        <v>50567924</v>
      </c>
      <c r="C221" s="209">
        <v>6696377</v>
      </c>
      <c r="D221" s="209">
        <v>1951371895</v>
      </c>
      <c r="E221" s="209">
        <v>57505843</v>
      </c>
      <c r="F221" s="209">
        <v>6348</v>
      </c>
      <c r="G221" s="209">
        <v>28510933</v>
      </c>
      <c r="H221" s="209">
        <v>258729167</v>
      </c>
      <c r="I221" s="209"/>
      <c r="J221" s="209">
        <v>16878972</v>
      </c>
      <c r="K221" s="209">
        <v>183541584</v>
      </c>
      <c r="L221" s="209">
        <v>33169</v>
      </c>
      <c r="M221" s="209">
        <v>30046869</v>
      </c>
      <c r="N221" s="209">
        <v>3287581</v>
      </c>
      <c r="O221" s="209">
        <v>1920251892</v>
      </c>
      <c r="P221" s="209">
        <v>262048471</v>
      </c>
      <c r="Q221" s="209">
        <v>730088</v>
      </c>
      <c r="R221" s="209">
        <v>133665503</v>
      </c>
      <c r="S221" s="209">
        <v>3286</v>
      </c>
      <c r="T221" s="209">
        <v>545636</v>
      </c>
      <c r="U221" s="209">
        <v>3171870</v>
      </c>
      <c r="V221" s="209">
        <v>38861365</v>
      </c>
      <c r="W221" s="209">
        <v>6597</v>
      </c>
      <c r="X221" s="209">
        <v>1144889</v>
      </c>
      <c r="Y221" s="209">
        <v>139114661</v>
      </c>
      <c r="Z221" s="209"/>
      <c r="AA221" s="210">
        <v>5086720920</v>
      </c>
    </row>
    <row r="222" spans="1:28" ht="16" x14ac:dyDescent="0.2">
      <c r="A222" s="207" t="s">
        <v>244</v>
      </c>
      <c r="B222" s="208">
        <v>3889270</v>
      </c>
      <c r="C222" s="209">
        <v>199</v>
      </c>
      <c r="D222" s="209">
        <v>7819829</v>
      </c>
      <c r="E222" s="209">
        <v>8155</v>
      </c>
      <c r="F222" s="209"/>
      <c r="G222" s="209">
        <v>250588860</v>
      </c>
      <c r="H222" s="209">
        <v>310171116</v>
      </c>
      <c r="I222" s="209">
        <v>144065</v>
      </c>
      <c r="J222" s="209">
        <v>26714172</v>
      </c>
      <c r="K222" s="209">
        <v>46799155</v>
      </c>
      <c r="L222" s="209">
        <v>2560</v>
      </c>
      <c r="M222" s="209">
        <v>1610001</v>
      </c>
      <c r="N222" s="209">
        <v>18444603</v>
      </c>
      <c r="O222" s="209">
        <v>5375611571</v>
      </c>
      <c r="P222" s="209">
        <v>153763663</v>
      </c>
      <c r="Q222" s="209">
        <v>3160846</v>
      </c>
      <c r="R222" s="209">
        <v>755328489</v>
      </c>
      <c r="S222" s="209"/>
      <c r="T222" s="209">
        <v>200795</v>
      </c>
      <c r="U222" s="209">
        <v>4465003</v>
      </c>
      <c r="V222" s="209">
        <v>16770580</v>
      </c>
      <c r="W222" s="209">
        <v>36797870</v>
      </c>
      <c r="X222" s="209">
        <v>4838727</v>
      </c>
      <c r="Y222" s="209">
        <v>361147229</v>
      </c>
      <c r="Z222" s="209"/>
      <c r="AA222" s="210">
        <v>7378276758</v>
      </c>
    </row>
    <row r="223" spans="1:28" ht="16" x14ac:dyDescent="0.2">
      <c r="A223" s="207" t="s">
        <v>245</v>
      </c>
      <c r="B223" s="208">
        <v>76623</v>
      </c>
      <c r="C223" s="209"/>
      <c r="D223" s="209">
        <v>477509</v>
      </c>
      <c r="E223" s="209"/>
      <c r="F223" s="209"/>
      <c r="G223" s="209">
        <v>171739538</v>
      </c>
      <c r="H223" s="209">
        <v>200484001</v>
      </c>
      <c r="I223" s="209">
        <v>700216</v>
      </c>
      <c r="J223" s="209">
        <v>5974928</v>
      </c>
      <c r="K223" s="209"/>
      <c r="L223" s="209">
        <v>517</v>
      </c>
      <c r="M223" s="209">
        <v>84079</v>
      </c>
      <c r="N223" s="209">
        <v>906852</v>
      </c>
      <c r="O223" s="209">
        <v>240385296</v>
      </c>
      <c r="P223" s="209">
        <v>17205064</v>
      </c>
      <c r="Q223" s="209">
        <v>229334</v>
      </c>
      <c r="R223" s="209">
        <v>55052760</v>
      </c>
      <c r="S223" s="209"/>
      <c r="T223" s="209"/>
      <c r="U223" s="209">
        <v>258658</v>
      </c>
      <c r="V223" s="209">
        <v>598515</v>
      </c>
      <c r="W223" s="209">
        <v>63699549</v>
      </c>
      <c r="X223" s="209">
        <v>7193489</v>
      </c>
      <c r="Y223" s="209">
        <v>8002970</v>
      </c>
      <c r="Z223" s="209">
        <v>46</v>
      </c>
      <c r="AA223" s="210">
        <v>773069944</v>
      </c>
    </row>
    <row r="224" spans="1:28" ht="15" customHeight="1" x14ac:dyDescent="0.2">
      <c r="A224" s="211" t="s">
        <v>247</v>
      </c>
      <c r="B224" s="212">
        <v>192239</v>
      </c>
      <c r="C224" s="209"/>
      <c r="D224" s="209">
        <v>19919</v>
      </c>
      <c r="E224" s="209">
        <v>55111081</v>
      </c>
      <c r="F224" s="209"/>
      <c r="G224" s="209">
        <v>1077805</v>
      </c>
      <c r="H224" s="209"/>
      <c r="I224" s="209"/>
      <c r="J224" s="209"/>
      <c r="K224" s="209"/>
      <c r="L224" s="209">
        <v>132</v>
      </c>
      <c r="M224" s="209">
        <v>10336280</v>
      </c>
      <c r="N224" s="209">
        <v>17</v>
      </c>
      <c r="O224" s="209">
        <v>6274984</v>
      </c>
      <c r="P224" s="209">
        <v>0</v>
      </c>
      <c r="Q224" s="209"/>
      <c r="R224" s="209">
        <v>1963568</v>
      </c>
      <c r="S224" s="209"/>
      <c r="T224" s="209">
        <v>963540</v>
      </c>
      <c r="U224" s="209">
        <v>1186196</v>
      </c>
      <c r="V224" s="209">
        <v>651402</v>
      </c>
      <c r="W224" s="209">
        <v>1361</v>
      </c>
      <c r="X224" s="209">
        <v>294</v>
      </c>
      <c r="Y224" s="209">
        <v>37379</v>
      </c>
      <c r="Z224" s="209">
        <v>204</v>
      </c>
      <c r="AA224" s="210">
        <v>77816401</v>
      </c>
      <c r="AB224" s="105"/>
    </row>
    <row r="225" spans="1:28" ht="18" customHeight="1" x14ac:dyDescent="0.15">
      <c r="A225" s="213" t="s">
        <v>193</v>
      </c>
      <c r="B225" s="214">
        <f>SUM(B219:B224)</f>
        <v>83357136</v>
      </c>
      <c r="C225" s="214">
        <f t="shared" ref="C225:AA225" si="76">SUM(C219:C224)</f>
        <v>13880665</v>
      </c>
      <c r="D225" s="214">
        <f t="shared" si="76"/>
        <v>2018485513</v>
      </c>
      <c r="E225" s="214">
        <f t="shared" si="76"/>
        <v>1136635451</v>
      </c>
      <c r="F225" s="214">
        <f t="shared" si="76"/>
        <v>139009</v>
      </c>
      <c r="G225" s="214">
        <f t="shared" si="76"/>
        <v>482038788</v>
      </c>
      <c r="H225" s="214">
        <f t="shared" si="76"/>
        <v>913872491</v>
      </c>
      <c r="I225" s="214">
        <f t="shared" si="76"/>
        <v>844281</v>
      </c>
      <c r="J225" s="214">
        <f t="shared" si="76"/>
        <v>61820841</v>
      </c>
      <c r="K225" s="214">
        <f t="shared" si="76"/>
        <v>349183450</v>
      </c>
      <c r="L225" s="214">
        <f t="shared" si="76"/>
        <v>36378</v>
      </c>
      <c r="M225" s="214">
        <f t="shared" si="76"/>
        <v>43660615</v>
      </c>
      <c r="N225" s="214">
        <f t="shared" si="76"/>
        <v>34694975</v>
      </c>
      <c r="O225" s="214">
        <f t="shared" si="76"/>
        <v>8411412982</v>
      </c>
      <c r="P225" s="214">
        <f t="shared" si="76"/>
        <v>507192993</v>
      </c>
      <c r="Q225" s="214">
        <f t="shared" si="76"/>
        <v>4260477</v>
      </c>
      <c r="R225" s="214">
        <f t="shared" si="76"/>
        <v>1016203778</v>
      </c>
      <c r="S225" s="214">
        <f t="shared" si="76"/>
        <v>10840</v>
      </c>
      <c r="T225" s="214">
        <f t="shared" si="76"/>
        <v>2829287</v>
      </c>
      <c r="U225" s="214">
        <f t="shared" si="76"/>
        <v>11695699</v>
      </c>
      <c r="V225" s="214">
        <f t="shared" si="76"/>
        <v>59704238</v>
      </c>
      <c r="W225" s="214">
        <f t="shared" si="76"/>
        <v>100511289</v>
      </c>
      <c r="X225" s="214">
        <f t="shared" si="76"/>
        <v>17013467</v>
      </c>
      <c r="Y225" s="214">
        <f t="shared" si="76"/>
        <v>526600405</v>
      </c>
      <c r="Z225" s="214">
        <f t="shared" si="76"/>
        <v>250</v>
      </c>
      <c r="AA225" s="214">
        <f t="shared" si="76"/>
        <v>15796085298</v>
      </c>
      <c r="AB225" s="105"/>
    </row>
    <row r="226" spans="1:28" ht="25.5" customHeight="1" x14ac:dyDescent="0.2">
      <c r="A226" s="1007" t="s">
        <v>248</v>
      </c>
      <c r="B226" s="988"/>
      <c r="C226" s="988"/>
      <c r="D226" s="988"/>
      <c r="E226" s="988"/>
      <c r="F226" s="105"/>
      <c r="G226" s="105"/>
      <c r="H226" s="105"/>
      <c r="I226" s="105"/>
      <c r="J226" s="105"/>
      <c r="K226" s="105"/>
      <c r="L226" s="105"/>
      <c r="M226" s="105"/>
      <c r="N226" s="105"/>
      <c r="O226" s="105"/>
      <c r="P226" s="105"/>
      <c r="Q226" s="105"/>
      <c r="R226" s="105"/>
      <c r="S226" s="120"/>
      <c r="T226" s="105"/>
    </row>
    <row r="227" spans="1:28" ht="30" customHeight="1" x14ac:dyDescent="0.2">
      <c r="A227" s="110"/>
      <c r="C227" s="120"/>
      <c r="G227" s="120"/>
      <c r="L227" s="120"/>
      <c r="U227" s="105"/>
    </row>
    <row r="228" spans="1:28" ht="30" customHeight="1" x14ac:dyDescent="0.2">
      <c r="A228" s="110"/>
      <c r="C228" s="120"/>
      <c r="G228" s="120"/>
      <c r="L228" s="120"/>
      <c r="U228" s="105"/>
    </row>
    <row r="229" spans="1:28" ht="30" customHeight="1" x14ac:dyDescent="0.2">
      <c r="A229" s="110"/>
      <c r="C229" s="120"/>
      <c r="G229" s="120"/>
      <c r="L229" s="120"/>
      <c r="U229" s="105"/>
    </row>
    <row r="230" spans="1:28" ht="30" customHeight="1" x14ac:dyDescent="0.2">
      <c r="A230" s="110"/>
      <c r="C230" s="120"/>
      <c r="G230" s="120"/>
      <c r="L230" s="120"/>
      <c r="U230" s="105"/>
    </row>
    <row r="231" spans="1:28" ht="30" customHeight="1" x14ac:dyDescent="0.2">
      <c r="A231" s="110"/>
      <c r="C231" s="120"/>
      <c r="G231" s="120"/>
      <c r="L231" s="120"/>
      <c r="U231" s="105"/>
    </row>
    <row r="232" spans="1:28" ht="30" customHeight="1" x14ac:dyDescent="0.2">
      <c r="A232" s="110"/>
      <c r="C232" s="120"/>
      <c r="G232" s="120"/>
      <c r="L232" s="120"/>
      <c r="U232" s="105"/>
    </row>
    <row r="233" spans="1:28" ht="30" customHeight="1" x14ac:dyDescent="0.2">
      <c r="A233" s="110"/>
      <c r="C233" s="120"/>
      <c r="G233" s="120"/>
      <c r="L233" s="120"/>
      <c r="U233" s="105"/>
    </row>
    <row r="234" spans="1:28" ht="30" customHeight="1" x14ac:dyDescent="0.2">
      <c r="A234" s="110"/>
      <c r="C234" s="120"/>
      <c r="G234" s="120"/>
      <c r="L234" s="120"/>
      <c r="U234" s="105"/>
    </row>
    <row r="236" spans="1:28" ht="16" x14ac:dyDescent="0.2">
      <c r="A236" s="1006" t="s">
        <v>249</v>
      </c>
      <c r="B236" s="1006"/>
      <c r="C236" s="1006"/>
      <c r="D236" s="1006"/>
      <c r="U236" s="105"/>
    </row>
    <row r="237" spans="1:28" ht="16" x14ac:dyDescent="0.2">
      <c r="A237" s="108"/>
      <c r="B237" s="108"/>
      <c r="C237" s="108"/>
      <c r="D237" s="108"/>
      <c r="U237" s="105"/>
    </row>
    <row r="238" spans="1:28" x14ac:dyDescent="0.2">
      <c r="A238" s="12" t="s">
        <v>118</v>
      </c>
      <c r="U238" s="105"/>
    </row>
    <row r="239" spans="1:28" ht="14" x14ac:dyDescent="0.2">
      <c r="A239" s="134" t="s">
        <v>211</v>
      </c>
      <c r="B239" s="172" t="s">
        <v>122</v>
      </c>
      <c r="C239" s="172" t="s">
        <v>148</v>
      </c>
      <c r="D239" s="172" t="s">
        <v>124</v>
      </c>
      <c r="E239" s="172" t="s">
        <v>125</v>
      </c>
      <c r="F239" s="172" t="s">
        <v>126</v>
      </c>
      <c r="G239" s="172" t="s">
        <v>175</v>
      </c>
      <c r="H239" s="60" t="s">
        <v>128</v>
      </c>
      <c r="I239" s="60" t="s">
        <v>129</v>
      </c>
      <c r="J239" s="60" t="s">
        <v>157</v>
      </c>
      <c r="K239" s="61" t="s">
        <v>131</v>
      </c>
      <c r="L239" s="60" t="s">
        <v>171</v>
      </c>
      <c r="M239" s="60" t="s">
        <v>133</v>
      </c>
      <c r="N239" s="60" t="s">
        <v>164</v>
      </c>
      <c r="O239" s="60" t="s">
        <v>134</v>
      </c>
      <c r="P239" s="81"/>
      <c r="Q239" s="81"/>
      <c r="R239" s="173"/>
      <c r="S239" s="81"/>
      <c r="T239" s="81"/>
      <c r="U239" s="173"/>
      <c r="V239" s="81"/>
      <c r="W239" s="81"/>
      <c r="AA239" s="12"/>
      <c r="AB239" s="105"/>
    </row>
    <row r="240" spans="1:28" ht="16" x14ac:dyDescent="0.2">
      <c r="A240" s="134" t="s">
        <v>188</v>
      </c>
      <c r="B240" s="215">
        <f t="shared" ref="B240:N240" si="77">B251</f>
        <v>15254.847918434174</v>
      </c>
      <c r="C240" s="215">
        <f t="shared" si="77"/>
        <v>161166.33362126144</v>
      </c>
      <c r="D240" s="215">
        <f t="shared" si="77"/>
        <v>624.84893131414356</v>
      </c>
      <c r="E240" s="215">
        <f t="shared" si="77"/>
        <v>6.6486040012050518</v>
      </c>
      <c r="F240" s="215">
        <f t="shared" si="77"/>
        <v>33434.00152230652</v>
      </c>
      <c r="G240" s="215">
        <f t="shared" si="77"/>
        <v>1357.4268468626587</v>
      </c>
      <c r="H240" s="215">
        <f t="shared" si="77"/>
        <v>48206.500866283641</v>
      </c>
      <c r="I240" s="215">
        <f t="shared" si="77"/>
        <v>80730.296350117147</v>
      </c>
      <c r="J240" s="215">
        <f t="shared" si="77"/>
        <v>129740.3417474218</v>
      </c>
      <c r="K240" s="215">
        <f t="shared" si="77"/>
        <v>6160.452314953026</v>
      </c>
      <c r="L240" s="215">
        <f t="shared" si="77"/>
        <v>17221.674466776782</v>
      </c>
      <c r="M240" s="215">
        <f t="shared" si="77"/>
        <v>29377.246124062545</v>
      </c>
      <c r="N240" s="215">
        <f t="shared" si="77"/>
        <v>7.8710034540563269E-4</v>
      </c>
      <c r="O240" s="216">
        <f>SUM(B240:N240)</f>
        <v>523280.62010089541</v>
      </c>
      <c r="P240" s="176"/>
      <c r="U240" s="105"/>
      <c r="AA240" s="12"/>
      <c r="AB240" s="105"/>
    </row>
    <row r="241" spans="1:28" x14ac:dyDescent="0.2">
      <c r="U241" s="105"/>
    </row>
    <row r="242" spans="1:28" x14ac:dyDescent="0.2">
      <c r="U242" s="105"/>
    </row>
    <row r="243" spans="1:28" ht="16" x14ac:dyDescent="0.2">
      <c r="A243" s="123" t="s">
        <v>136</v>
      </c>
      <c r="B243" s="123"/>
      <c r="C243" s="123"/>
      <c r="D243" s="123"/>
      <c r="E243" s="123"/>
      <c r="F243" s="123"/>
      <c r="G243" s="123"/>
      <c r="H243" s="123"/>
      <c r="I243" s="123"/>
      <c r="J243" s="123"/>
      <c r="K243" s="123"/>
      <c r="L243" s="123"/>
      <c r="M243" s="123"/>
      <c r="N243" s="123"/>
      <c r="O243" s="123"/>
      <c r="U243" s="105"/>
    </row>
    <row r="244" spans="1:28" ht="34" x14ac:dyDescent="0.2">
      <c r="A244" s="217" t="s">
        <v>236</v>
      </c>
      <c r="B244" s="151" t="s">
        <v>122</v>
      </c>
      <c r="C244" s="151" t="s">
        <v>148</v>
      </c>
      <c r="D244" s="151" t="s">
        <v>124</v>
      </c>
      <c r="E244" s="151" t="s">
        <v>125</v>
      </c>
      <c r="F244" s="151" t="s">
        <v>126</v>
      </c>
      <c r="G244" s="151" t="s">
        <v>175</v>
      </c>
      <c r="H244" s="82" t="s">
        <v>128</v>
      </c>
      <c r="I244" s="190" t="s">
        <v>129</v>
      </c>
      <c r="J244" s="190" t="s">
        <v>157</v>
      </c>
      <c r="K244" s="153" t="s">
        <v>131</v>
      </c>
      <c r="L244" s="190" t="s">
        <v>171</v>
      </c>
      <c r="M244" s="190" t="s">
        <v>133</v>
      </c>
      <c r="N244" s="190" t="s">
        <v>164</v>
      </c>
      <c r="O244" s="82" t="s">
        <v>134</v>
      </c>
      <c r="P244" s="81"/>
      <c r="Q244" s="173"/>
      <c r="R244" s="81"/>
      <c r="S244" s="81"/>
      <c r="T244" s="81"/>
      <c r="U244" s="173"/>
      <c r="V244" s="81"/>
      <c r="W244" s="81"/>
      <c r="AA244" s="12"/>
      <c r="AB244" s="105"/>
    </row>
    <row r="245" spans="1:28" ht="16" x14ac:dyDescent="0.2">
      <c r="A245" s="153" t="s">
        <v>241</v>
      </c>
      <c r="B245" s="191">
        <f>SUM(B256,L256:M256)/1024</f>
        <v>208.81074644319318</v>
      </c>
      <c r="C245" s="191">
        <f t="shared" ref="C245:C250" si="78">(C256+D256)/1024</f>
        <v>15774.499185203582</v>
      </c>
      <c r="D245" s="191">
        <f t="shared" ref="D245:E250" si="79">E256/1024</f>
        <v>0</v>
      </c>
      <c r="E245" s="191">
        <f t="shared" si="79"/>
        <v>0</v>
      </c>
      <c r="F245" s="191">
        <f t="shared" ref="F245:F250" si="80">(G256+H256+I256)/1024</f>
        <v>32.212947140472302</v>
      </c>
      <c r="G245" s="191">
        <f t="shared" ref="G245:G250" si="81">J256/1024</f>
        <v>1.2441363188372559E-2</v>
      </c>
      <c r="H245" s="191">
        <f t="shared" ref="H245:H250" si="82">(K256+P256)/1024</f>
        <v>103.36507788775488</v>
      </c>
      <c r="I245" s="191">
        <f t="shared" ref="I245:I250" si="83">(N256+O256)/1024</f>
        <v>9.4106421467276959</v>
      </c>
      <c r="J245" s="191">
        <f t="shared" ref="J245:J250" si="84">(Q256+R256+S256+T256)/1024</f>
        <v>35.751658624788405</v>
      </c>
      <c r="K245" s="191">
        <f>SUM(U256,V256)/1024</f>
        <v>203.90496900316055</v>
      </c>
      <c r="L245" s="191">
        <f t="shared" ref="L245:L250" si="85">(W256+X256)/1024</f>
        <v>27.007090259770802</v>
      </c>
      <c r="M245" s="191">
        <f>(Y256)/1024</f>
        <v>1.3920488218363964</v>
      </c>
      <c r="N245" s="191">
        <f>Z256/1024</f>
        <v>0</v>
      </c>
      <c r="O245" s="191">
        <f t="shared" ref="O245:O251" si="86">SUM(B245:N245)</f>
        <v>16396.366806894468</v>
      </c>
      <c r="P245" s="120"/>
      <c r="U245" s="105"/>
      <c r="AA245" s="12"/>
      <c r="AB245" s="105"/>
    </row>
    <row r="246" spans="1:28" ht="16" x14ac:dyDescent="0.2">
      <c r="A246" s="153" t="s">
        <v>242</v>
      </c>
      <c r="B246" s="191">
        <f t="shared" ref="B246:B250" si="87">SUM(B257,L257:M257)/1024</f>
        <v>4087.3612393245498</v>
      </c>
      <c r="C246" s="191">
        <f t="shared" si="78"/>
        <v>125685.71491701296</v>
      </c>
      <c r="D246" s="191">
        <f t="shared" si="79"/>
        <v>549.41738910376273</v>
      </c>
      <c r="E246" s="191">
        <f t="shared" si="79"/>
        <v>6.6413825433737594</v>
      </c>
      <c r="F246" s="191">
        <f t="shared" si="80"/>
        <v>6373.5233550677931</v>
      </c>
      <c r="G246" s="191">
        <f t="shared" si="81"/>
        <v>45.360887735739162</v>
      </c>
      <c r="H246" s="191">
        <f t="shared" si="82"/>
        <v>30137.933128094268</v>
      </c>
      <c r="I246" s="191">
        <f t="shared" si="83"/>
        <v>7351.7487066550475</v>
      </c>
      <c r="J246" s="191">
        <f t="shared" si="84"/>
        <v>1924.3190773204196</v>
      </c>
      <c r="K246" s="191">
        <f t="shared" ref="K246:K250" si="88">SUM(U257,V257)/1024</f>
        <v>2730.5513907117629</v>
      </c>
      <c r="L246" s="191">
        <f t="shared" si="85"/>
        <v>290.41798806320691</v>
      </c>
      <c r="M246" s="191">
        <f t="shared" ref="M246:M250" si="89">(Y257)/1024</f>
        <v>17530.246193567382</v>
      </c>
      <c r="N246" s="191">
        <f t="shared" ref="N246:N250" si="90">Z257/1024</f>
        <v>0</v>
      </c>
      <c r="O246" s="191">
        <f t="shared" si="86"/>
        <v>196713.23565520029</v>
      </c>
      <c r="U246" s="105"/>
      <c r="AA246" s="12"/>
      <c r="AB246" s="105"/>
    </row>
    <row r="247" spans="1:28" ht="16" x14ac:dyDescent="0.2">
      <c r="A247" s="153" t="s">
        <v>243</v>
      </c>
      <c r="B247" s="191">
        <f t="shared" si="87"/>
        <v>6067.7535009557159</v>
      </c>
      <c r="C247" s="191">
        <f t="shared" si="78"/>
        <v>17943.392241279467</v>
      </c>
      <c r="D247" s="191">
        <f t="shared" si="79"/>
        <v>31.361423395029298</v>
      </c>
      <c r="E247" s="191">
        <f t="shared" si="79"/>
        <v>7.2214578312923532E-3</v>
      </c>
      <c r="F247" s="191">
        <f t="shared" si="80"/>
        <v>10091.774677723819</v>
      </c>
      <c r="G247" s="191">
        <f t="shared" si="81"/>
        <v>68.570256268300881</v>
      </c>
      <c r="H247" s="191">
        <f t="shared" si="82"/>
        <v>13355.288285066386</v>
      </c>
      <c r="I247" s="191">
        <f t="shared" si="83"/>
        <v>21227.605590796844</v>
      </c>
      <c r="J247" s="191">
        <f t="shared" si="84"/>
        <v>14611.350459107158</v>
      </c>
      <c r="K247" s="191">
        <f t="shared" si="88"/>
        <v>2716.0889728477778</v>
      </c>
      <c r="L247" s="191">
        <f t="shared" si="85"/>
        <v>670.97969441112775</v>
      </c>
      <c r="M247" s="191">
        <f t="shared" si="89"/>
        <v>9787.6896154772458</v>
      </c>
      <c r="N247" s="191">
        <f t="shared" si="90"/>
        <v>0</v>
      </c>
      <c r="O247" s="191">
        <f t="shared" si="86"/>
        <v>96571.861938786693</v>
      </c>
      <c r="U247" s="105"/>
      <c r="AA247" s="12"/>
      <c r="AB247" s="105"/>
    </row>
    <row r="248" spans="1:28" ht="16" x14ac:dyDescent="0.2">
      <c r="A248" s="153" t="s">
        <v>244</v>
      </c>
      <c r="B248" s="191">
        <f t="shared" si="87"/>
        <v>2058.7594330014072</v>
      </c>
      <c r="C248" s="191">
        <f t="shared" si="78"/>
        <v>863.98785150050708</v>
      </c>
      <c r="D248" s="191">
        <f t="shared" si="79"/>
        <v>0.91412591667722065</v>
      </c>
      <c r="E248" s="191">
        <f t="shared" si="79"/>
        <v>0</v>
      </c>
      <c r="F248" s="191">
        <f t="shared" si="80"/>
        <v>2994.8799088163496</v>
      </c>
      <c r="G248" s="191">
        <f t="shared" si="81"/>
        <v>80.807850658555182</v>
      </c>
      <c r="H248" s="191">
        <f t="shared" si="82"/>
        <v>4529.0258741265234</v>
      </c>
      <c r="I248" s="191">
        <f t="shared" si="83"/>
        <v>51586.983813842329</v>
      </c>
      <c r="J248" s="191">
        <f t="shared" si="84"/>
        <v>69444.077668724334</v>
      </c>
      <c r="K248" s="191">
        <f t="shared" si="88"/>
        <v>466.31317319190646</v>
      </c>
      <c r="L248" s="191">
        <f t="shared" si="85"/>
        <v>529.04276536198904</v>
      </c>
      <c r="M248" s="191">
        <f t="shared" si="89"/>
        <v>1227.0305381442579</v>
      </c>
      <c r="N248" s="191">
        <f t="shared" si="90"/>
        <v>0</v>
      </c>
      <c r="O248" s="191">
        <f t="shared" si="86"/>
        <v>133781.82300328484</v>
      </c>
      <c r="U248" s="105"/>
      <c r="AA248" s="12"/>
      <c r="AB248" s="105"/>
    </row>
    <row r="249" spans="1:28" ht="16" x14ac:dyDescent="0.2">
      <c r="A249" s="153" t="s">
        <v>245</v>
      </c>
      <c r="B249" s="191">
        <f t="shared" si="87"/>
        <v>18.94580150102313</v>
      </c>
      <c r="C249" s="191">
        <f t="shared" si="78"/>
        <v>890.8468671606563</v>
      </c>
      <c r="D249" s="191">
        <f t="shared" si="79"/>
        <v>0</v>
      </c>
      <c r="E249" s="191">
        <f t="shared" si="79"/>
        <v>0</v>
      </c>
      <c r="F249" s="191">
        <f t="shared" si="80"/>
        <v>13938.205501674085</v>
      </c>
      <c r="G249" s="191">
        <f t="shared" si="81"/>
        <v>1162.675410836875</v>
      </c>
      <c r="H249" s="191">
        <f t="shared" si="82"/>
        <v>80.784451384246481</v>
      </c>
      <c r="I249" s="191">
        <f t="shared" si="83"/>
        <v>545.89714004066775</v>
      </c>
      <c r="J249" s="191">
        <f t="shared" si="84"/>
        <v>43688.070405588747</v>
      </c>
      <c r="K249" s="191">
        <f t="shared" si="88"/>
        <v>18.240352858353603</v>
      </c>
      <c r="L249" s="191">
        <f t="shared" si="85"/>
        <v>15702.383385152834</v>
      </c>
      <c r="M249" s="191">
        <f t="shared" si="89"/>
        <v>811.54411399086428</v>
      </c>
      <c r="N249" s="191">
        <f t="shared" si="90"/>
        <v>2.6138873181480371E-5</v>
      </c>
      <c r="O249" s="191">
        <f t="shared" si="86"/>
        <v>76857.593456327231</v>
      </c>
      <c r="U249" s="105"/>
      <c r="AA249" s="12"/>
      <c r="AB249" s="105"/>
    </row>
    <row r="250" spans="1:28" ht="18" x14ac:dyDescent="0.2">
      <c r="A250" s="153" t="s">
        <v>246</v>
      </c>
      <c r="B250" s="191">
        <f t="shared" si="87"/>
        <v>2813.2171972082861</v>
      </c>
      <c r="C250" s="191">
        <f t="shared" si="78"/>
        <v>7.8925591042634471</v>
      </c>
      <c r="D250" s="191">
        <f t="shared" si="79"/>
        <v>43.155992898674313</v>
      </c>
      <c r="E250" s="191">
        <f t="shared" si="79"/>
        <v>0</v>
      </c>
      <c r="F250" s="191">
        <f t="shared" si="80"/>
        <v>3.4051318839974511</v>
      </c>
      <c r="G250" s="191">
        <f t="shared" si="81"/>
        <v>0</v>
      </c>
      <c r="H250" s="191">
        <f t="shared" si="82"/>
        <v>0.10404972446758594</v>
      </c>
      <c r="I250" s="191">
        <f t="shared" si="83"/>
        <v>8.6504566355270054</v>
      </c>
      <c r="J250" s="191">
        <f t="shared" si="84"/>
        <v>36.772478056350295</v>
      </c>
      <c r="K250" s="191">
        <f t="shared" si="88"/>
        <v>25.353456340064355</v>
      </c>
      <c r="L250" s="191">
        <f t="shared" si="85"/>
        <v>1.8435435278515742</v>
      </c>
      <c r="M250" s="191">
        <f t="shared" si="89"/>
        <v>19.343614060958302</v>
      </c>
      <c r="N250" s="191">
        <f t="shared" si="90"/>
        <v>7.6096147222415235E-4</v>
      </c>
      <c r="O250" s="191">
        <f t="shared" si="86"/>
        <v>2959.7392404019129</v>
      </c>
      <c r="P250" s="120"/>
      <c r="U250" s="105"/>
      <c r="AA250" s="12"/>
      <c r="AB250" s="105"/>
    </row>
    <row r="251" spans="1:28" ht="17" x14ac:dyDescent="0.2">
      <c r="A251" s="124" t="s">
        <v>188</v>
      </c>
      <c r="B251" s="191">
        <f t="shared" ref="B251:N251" si="91">SUM(B245:B250)</f>
        <v>15254.847918434174</v>
      </c>
      <c r="C251" s="191">
        <f t="shared" si="91"/>
        <v>161166.33362126144</v>
      </c>
      <c r="D251" s="191">
        <f t="shared" si="91"/>
        <v>624.84893131414356</v>
      </c>
      <c r="E251" s="191">
        <f t="shared" si="91"/>
        <v>6.6486040012050518</v>
      </c>
      <c r="F251" s="191">
        <f t="shared" si="91"/>
        <v>33434.00152230652</v>
      </c>
      <c r="G251" s="191">
        <f t="shared" si="91"/>
        <v>1357.4268468626587</v>
      </c>
      <c r="H251" s="191">
        <f>SUM(H245:H250)</f>
        <v>48206.500866283641</v>
      </c>
      <c r="I251" s="191">
        <f t="shared" si="91"/>
        <v>80730.296350117147</v>
      </c>
      <c r="J251" s="191">
        <f t="shared" si="91"/>
        <v>129740.3417474218</v>
      </c>
      <c r="K251" s="191">
        <f t="shared" si="91"/>
        <v>6160.452314953026</v>
      </c>
      <c r="L251" s="191">
        <f t="shared" si="91"/>
        <v>17221.674466776782</v>
      </c>
      <c r="M251" s="191">
        <f t="shared" si="91"/>
        <v>29377.246124062545</v>
      </c>
      <c r="N251" s="191">
        <f t="shared" si="91"/>
        <v>7.8710034540563269E-4</v>
      </c>
      <c r="O251" s="191">
        <f t="shared" si="86"/>
        <v>523280.62010089541</v>
      </c>
      <c r="P251" s="162"/>
      <c r="U251" s="105"/>
      <c r="AA251" s="12"/>
      <c r="AB251" s="105"/>
    </row>
    <row r="252" spans="1:28" x14ac:dyDescent="0.2">
      <c r="O252" s="120"/>
      <c r="T252" s="105"/>
    </row>
    <row r="253" spans="1:28" x14ac:dyDescent="0.2">
      <c r="U253" s="105"/>
      <c r="AA253" s="12"/>
    </row>
    <row r="254" spans="1:28" x14ac:dyDescent="0.2">
      <c r="A254" s="12" t="s">
        <v>194</v>
      </c>
      <c r="U254" s="105"/>
      <c r="AA254" s="12"/>
    </row>
    <row r="255" spans="1:28" ht="28" x14ac:dyDescent="0.2">
      <c r="A255" s="192" t="s">
        <v>211</v>
      </c>
      <c r="B255" s="192" t="s">
        <v>146</v>
      </c>
      <c r="C255" s="60" t="s">
        <v>148</v>
      </c>
      <c r="D255" s="60" t="s">
        <v>149</v>
      </c>
      <c r="E255" s="60" t="s">
        <v>124</v>
      </c>
      <c r="F255" s="60" t="s">
        <v>125</v>
      </c>
      <c r="G255" s="60" t="s">
        <v>126</v>
      </c>
      <c r="H255" s="60" t="s">
        <v>150</v>
      </c>
      <c r="I255" s="60" t="s">
        <v>196</v>
      </c>
      <c r="J255" s="60" t="s">
        <v>151</v>
      </c>
      <c r="K255" s="60" t="s">
        <v>153</v>
      </c>
      <c r="L255" s="60" t="s">
        <v>180</v>
      </c>
      <c r="M255" s="60" t="s">
        <v>197</v>
      </c>
      <c r="N255" s="61" t="s">
        <v>154</v>
      </c>
      <c r="O255" s="60" t="s">
        <v>155</v>
      </c>
      <c r="P255" s="60" t="s">
        <v>156</v>
      </c>
      <c r="Q255" s="61" t="s">
        <v>157</v>
      </c>
      <c r="R255" s="60" t="s">
        <v>158</v>
      </c>
      <c r="S255" s="60" t="s">
        <v>160</v>
      </c>
      <c r="T255" s="61" t="s">
        <v>182</v>
      </c>
      <c r="U255" s="60" t="s">
        <v>181</v>
      </c>
      <c r="V255" s="60" t="s">
        <v>159</v>
      </c>
      <c r="W255" s="62" t="s">
        <v>171</v>
      </c>
      <c r="X255" s="62" t="s">
        <v>161</v>
      </c>
      <c r="Y255" s="62" t="s">
        <v>162</v>
      </c>
      <c r="Z255" s="139" t="s">
        <v>164</v>
      </c>
      <c r="AA255" s="62" t="s">
        <v>134</v>
      </c>
    </row>
    <row r="256" spans="1:28" ht="16" x14ac:dyDescent="0.2">
      <c r="A256" s="61" t="s">
        <v>241</v>
      </c>
      <c r="B256" s="218">
        <v>213149.569502484</v>
      </c>
      <c r="C256" s="159">
        <v>31740.976535968399</v>
      </c>
      <c r="D256" s="159">
        <v>16121346.189112499</v>
      </c>
      <c r="E256" s="159"/>
      <c r="F256" s="159"/>
      <c r="G256" s="159">
        <v>32922.527536280402</v>
      </c>
      <c r="H256" s="159">
        <v>63.5303355632349</v>
      </c>
      <c r="I256" s="159"/>
      <c r="J256" s="159">
        <v>12.739955904893501</v>
      </c>
      <c r="K256" s="159"/>
      <c r="L256" s="159"/>
      <c r="M256" s="159">
        <v>672.63485534582196</v>
      </c>
      <c r="N256" s="159"/>
      <c r="O256" s="159">
        <v>9636.4975582491606</v>
      </c>
      <c r="P256" s="159">
        <v>105845.839757061</v>
      </c>
      <c r="Q256" s="159">
        <v>3.46230622380971E-3</v>
      </c>
      <c r="R256" s="159">
        <v>36609.694969477103</v>
      </c>
      <c r="S256" s="159"/>
      <c r="T256" s="159"/>
      <c r="U256" s="159">
        <v>1855.6907596103799</v>
      </c>
      <c r="V256" s="159">
        <v>206942.99749962601</v>
      </c>
      <c r="W256" s="159"/>
      <c r="X256" s="159">
        <v>27655.260426005301</v>
      </c>
      <c r="Y256" s="159">
        <v>1425.45799356047</v>
      </c>
      <c r="Z256" s="159"/>
      <c r="AA256" s="164">
        <v>16789879.610259935</v>
      </c>
    </row>
    <row r="257" spans="1:28" ht="16" x14ac:dyDescent="0.2">
      <c r="A257" s="61" t="s">
        <v>242</v>
      </c>
      <c r="B257" s="218">
        <v>3884380.6137219002</v>
      </c>
      <c r="C257" s="159">
        <v>244885.65765227901</v>
      </c>
      <c r="D257" s="159">
        <v>128457286.41736899</v>
      </c>
      <c r="E257" s="159">
        <v>562603.40644225304</v>
      </c>
      <c r="F257" s="159">
        <v>6800.7757244147297</v>
      </c>
      <c r="G257" s="159">
        <v>1781327.65971478</v>
      </c>
      <c r="H257" s="159">
        <v>4745160.2558746403</v>
      </c>
      <c r="I257" s="159"/>
      <c r="J257" s="159">
        <v>46449.549041396902</v>
      </c>
      <c r="K257" s="159">
        <v>25837926.742594</v>
      </c>
      <c r="L257" s="159"/>
      <c r="M257" s="159">
        <v>301077.295346439</v>
      </c>
      <c r="N257" s="159">
        <v>47802.868692058997</v>
      </c>
      <c r="O257" s="159">
        <v>7480387.8069227096</v>
      </c>
      <c r="P257" s="159">
        <v>5023316.7805745304</v>
      </c>
      <c r="Q257" s="159">
        <v>6117.4272526418699</v>
      </c>
      <c r="R257" s="159">
        <v>1951880.57134334</v>
      </c>
      <c r="S257" s="159">
        <v>284.85965309105802</v>
      </c>
      <c r="T257" s="159">
        <v>12219.876927036699</v>
      </c>
      <c r="U257" s="159">
        <v>173845.405726055</v>
      </c>
      <c r="V257" s="159">
        <v>2622239.2183627901</v>
      </c>
      <c r="W257" s="159">
        <v>190.11192210484199</v>
      </c>
      <c r="X257" s="159">
        <v>297197.90785461903</v>
      </c>
      <c r="Y257" s="159">
        <v>17950972.102212999</v>
      </c>
      <c r="Z257" s="159"/>
      <c r="AA257" s="164">
        <v>201434353.31092507</v>
      </c>
    </row>
    <row r="258" spans="1:28" ht="16" x14ac:dyDescent="0.2">
      <c r="A258" s="61" t="s">
        <v>243</v>
      </c>
      <c r="B258" s="218">
        <v>4319181.0372832296</v>
      </c>
      <c r="C258" s="159">
        <v>266931.44320727402</v>
      </c>
      <c r="D258" s="159">
        <v>18107102.211862899</v>
      </c>
      <c r="E258" s="159">
        <v>32114.097556510002</v>
      </c>
      <c r="F258" s="159">
        <v>7.3947728192433697</v>
      </c>
      <c r="G258" s="159">
        <v>1259929.64074498</v>
      </c>
      <c r="H258" s="159">
        <v>9074047.6292442102</v>
      </c>
      <c r="I258" s="159"/>
      <c r="J258" s="159">
        <v>70215.942418740102</v>
      </c>
      <c r="K258" s="159">
        <v>11062704.8551866</v>
      </c>
      <c r="L258" s="159">
        <v>1082.7733766036099</v>
      </c>
      <c r="M258" s="159">
        <v>1893115.7743188201</v>
      </c>
      <c r="N258" s="159">
        <v>5517.8271223679103</v>
      </c>
      <c r="O258" s="159">
        <v>21731550.2978536</v>
      </c>
      <c r="P258" s="159">
        <v>2613110.3487213799</v>
      </c>
      <c r="Q258" s="159">
        <v>4311.5482368562298</v>
      </c>
      <c r="R258" s="159">
        <v>14957275.1644342</v>
      </c>
      <c r="S258" s="159">
        <v>2.4433367718011101</v>
      </c>
      <c r="T258" s="159">
        <v>433.71411790139899</v>
      </c>
      <c r="U258" s="159">
        <v>62600.1803635545</v>
      </c>
      <c r="V258" s="159">
        <v>2718674.9278325699</v>
      </c>
      <c r="W258" s="159">
        <v>1450.79283737577</v>
      </c>
      <c r="X258" s="159">
        <v>685632.41423961904</v>
      </c>
      <c r="Y258" s="159">
        <v>10022594.1662487</v>
      </c>
      <c r="Z258" s="159"/>
      <c r="AA258" s="164">
        <v>98889586.625317588</v>
      </c>
    </row>
    <row r="259" spans="1:28" ht="16" x14ac:dyDescent="0.2">
      <c r="A259" s="61" t="s">
        <v>244</v>
      </c>
      <c r="B259" s="218">
        <v>1658285.9009652999</v>
      </c>
      <c r="C259" s="159">
        <v>3.8971621422096998</v>
      </c>
      <c r="D259" s="159">
        <v>884719.66277437704</v>
      </c>
      <c r="E259" s="159">
        <v>936.06493867747395</v>
      </c>
      <c r="F259" s="159"/>
      <c r="G259" s="159">
        <v>615487.157843197</v>
      </c>
      <c r="H259" s="159">
        <v>2451112.20232068</v>
      </c>
      <c r="I259" s="159">
        <v>157.66646406520101</v>
      </c>
      <c r="J259" s="159">
        <v>82747.239074360506</v>
      </c>
      <c r="K259" s="159">
        <v>1196196.0135804401</v>
      </c>
      <c r="L259" s="159">
        <v>177.53371419384999</v>
      </c>
      <c r="M259" s="159">
        <v>449706.22471394698</v>
      </c>
      <c r="N259" s="159">
        <v>18870.762312949599</v>
      </c>
      <c r="O259" s="159">
        <v>52806200.663061596</v>
      </c>
      <c r="P259" s="159">
        <v>3441526.4815251199</v>
      </c>
      <c r="Q259" s="159">
        <v>25526.223852359599</v>
      </c>
      <c r="R259" s="159">
        <v>71084547.748144507</v>
      </c>
      <c r="S259" s="159"/>
      <c r="T259" s="159">
        <v>661.56077683810099</v>
      </c>
      <c r="U259" s="159">
        <v>24716.232224494201</v>
      </c>
      <c r="V259" s="159">
        <v>452788.45712401799</v>
      </c>
      <c r="W259" s="159">
        <v>10598.4423004128</v>
      </c>
      <c r="X259" s="159">
        <v>531141.34943026397</v>
      </c>
      <c r="Y259" s="159">
        <v>1256479.2710597201</v>
      </c>
      <c r="Z259" s="159"/>
      <c r="AA259" s="164">
        <v>136992586.75536364</v>
      </c>
    </row>
    <row r="260" spans="1:28" ht="17" customHeight="1" x14ac:dyDescent="0.2">
      <c r="A260" s="61" t="s">
        <v>245</v>
      </c>
      <c r="B260" s="218">
        <v>9283.1980361705591</v>
      </c>
      <c r="C260" s="159"/>
      <c r="D260" s="159">
        <v>912227.19197251205</v>
      </c>
      <c r="E260" s="159"/>
      <c r="F260" s="159"/>
      <c r="G260" s="159">
        <v>2731206.1992747723</v>
      </c>
      <c r="H260" s="159">
        <v>11540857.1013039</v>
      </c>
      <c r="I260" s="159">
        <v>659.13313559163305</v>
      </c>
      <c r="J260" s="159">
        <v>1190579.62069696</v>
      </c>
      <c r="K260" s="159"/>
      <c r="L260" s="159">
        <v>2.1479996843263498</v>
      </c>
      <c r="M260" s="159">
        <v>10115.1547011928</v>
      </c>
      <c r="N260" s="159">
        <v>23.388561248779201</v>
      </c>
      <c r="O260" s="159">
        <v>558975.282840395</v>
      </c>
      <c r="P260" s="159">
        <v>82723.278217468396</v>
      </c>
      <c r="Q260" s="159">
        <v>26002.201789584</v>
      </c>
      <c r="R260" s="159">
        <v>44710581.893533297</v>
      </c>
      <c r="S260" s="159"/>
      <c r="T260" s="159"/>
      <c r="U260" s="159">
        <v>6888.0370487309901</v>
      </c>
      <c r="V260" s="159">
        <v>11790.084278223099</v>
      </c>
      <c r="W260" s="159">
        <v>62207.620939503402</v>
      </c>
      <c r="X260" s="159">
        <v>16017032.965457</v>
      </c>
      <c r="Y260" s="159">
        <v>831021.17272664502</v>
      </c>
      <c r="Z260" s="159">
        <v>2.67662061378359E-2</v>
      </c>
      <c r="AA260" s="164">
        <v>78702175.699279085</v>
      </c>
      <c r="AB260" s="2"/>
    </row>
    <row r="261" spans="1:28" ht="16" x14ac:dyDescent="0.2">
      <c r="A261" s="61" t="s">
        <v>247</v>
      </c>
      <c r="B261" s="219">
        <v>4329.0255068894403</v>
      </c>
      <c r="C261" s="159"/>
      <c r="D261" s="159">
        <v>8081.9805227657698</v>
      </c>
      <c r="E261" s="159">
        <v>44191.736728242497</v>
      </c>
      <c r="F261" s="159"/>
      <c r="G261" s="159">
        <v>3486.85504921339</v>
      </c>
      <c r="H261" s="159"/>
      <c r="I261" s="159"/>
      <c r="J261" s="159"/>
      <c r="K261" s="159"/>
      <c r="L261" s="159">
        <v>0.29598453547805498</v>
      </c>
      <c r="M261" s="159">
        <v>2876405.08844986</v>
      </c>
      <c r="N261" s="159">
        <v>5.9463083744048998E-5</v>
      </c>
      <c r="O261" s="159">
        <v>8858.0675353165698</v>
      </c>
      <c r="P261" s="159">
        <v>106.546917854808</v>
      </c>
      <c r="Q261" s="159"/>
      <c r="R261" s="159">
        <v>15213.6451504249</v>
      </c>
      <c r="S261" s="159"/>
      <c r="T261" s="159">
        <v>22441.3723792778</v>
      </c>
      <c r="U261" s="159">
        <v>10243.3519103657</v>
      </c>
      <c r="V261" s="159">
        <v>15718.587381860199</v>
      </c>
      <c r="W261" s="159">
        <v>1885.4464594554099</v>
      </c>
      <c r="X261" s="159">
        <v>2.3421130646020099</v>
      </c>
      <c r="Y261" s="159">
        <v>19807.860798421301</v>
      </c>
      <c r="Z261" s="159">
        <v>0.77922454755753201</v>
      </c>
      <c r="AA261" s="164">
        <v>3030772.9821715588</v>
      </c>
      <c r="AB261" s="105"/>
    </row>
    <row r="262" spans="1:28" ht="14" x14ac:dyDescent="0.15">
      <c r="A262" s="63" t="s">
        <v>250</v>
      </c>
      <c r="B262" s="220">
        <f>SUM(B256:B261)</f>
        <v>10088609.345015973</v>
      </c>
      <c r="C262" s="220">
        <f t="shared" ref="C262:AA262" si="92">SUM(C256:C261)</f>
        <v>543561.97455766366</v>
      </c>
      <c r="D262" s="220">
        <f t="shared" si="92"/>
        <v>164490763.65361404</v>
      </c>
      <c r="E262" s="220">
        <f t="shared" si="92"/>
        <v>639845.305665683</v>
      </c>
      <c r="F262" s="220">
        <f t="shared" si="92"/>
        <v>6808.170497233973</v>
      </c>
      <c r="G262" s="220">
        <f t="shared" si="92"/>
        <v>6424360.0401632227</v>
      </c>
      <c r="H262" s="220">
        <f t="shared" si="92"/>
        <v>27811240.719078995</v>
      </c>
      <c r="I262" s="220">
        <f t="shared" si="92"/>
        <v>816.79959965683406</v>
      </c>
      <c r="J262" s="220">
        <f t="shared" si="92"/>
        <v>1390005.0911873626</v>
      </c>
      <c r="K262" s="220">
        <f t="shared" si="92"/>
        <v>38096827.611361042</v>
      </c>
      <c r="L262" s="220">
        <f t="shared" si="92"/>
        <v>1262.7510750172644</v>
      </c>
      <c r="M262" s="220">
        <f t="shared" si="92"/>
        <v>5531092.1723856051</v>
      </c>
      <c r="N262" s="220">
        <f t="shared" si="92"/>
        <v>72214.84674808837</v>
      </c>
      <c r="O262" s="220">
        <f t="shared" si="92"/>
        <v>82595608.61577186</v>
      </c>
      <c r="P262" s="220">
        <f t="shared" si="92"/>
        <v>11266629.275713412</v>
      </c>
      <c r="Q262" s="220">
        <f t="shared" si="92"/>
        <v>61957.404593747924</v>
      </c>
      <c r="R262" s="220">
        <f t="shared" si="92"/>
        <v>132756108.71757525</v>
      </c>
      <c r="S262" s="220">
        <f t="shared" si="92"/>
        <v>287.30298986285914</v>
      </c>
      <c r="T262" s="220">
        <f t="shared" si="92"/>
        <v>35756.524201054002</v>
      </c>
      <c r="U262" s="220">
        <f t="shared" si="92"/>
        <v>280148.89803281077</v>
      </c>
      <c r="V262" s="220">
        <f t="shared" si="92"/>
        <v>6028154.2724790871</v>
      </c>
      <c r="W262" s="220">
        <f t="shared" si="92"/>
        <v>76332.414458852232</v>
      </c>
      <c r="X262" s="220">
        <f t="shared" si="92"/>
        <v>17558662.239520568</v>
      </c>
      <c r="Y262" s="220">
        <f t="shared" si="92"/>
        <v>30082300.031040046</v>
      </c>
      <c r="Z262" s="220">
        <f t="shared" si="92"/>
        <v>0.80599075369536788</v>
      </c>
      <c r="AA262" s="220">
        <f t="shared" si="92"/>
        <v>535839354.98331684</v>
      </c>
      <c r="AB262" s="105"/>
    </row>
    <row r="263" spans="1:28" x14ac:dyDescent="0.2">
      <c r="A263" s="1007" t="s">
        <v>248</v>
      </c>
      <c r="B263" s="988"/>
      <c r="C263" s="988"/>
      <c r="D263" s="988"/>
      <c r="E263" s="988"/>
    </row>
    <row r="264" spans="1:28" x14ac:dyDescent="0.2">
      <c r="B264" s="200"/>
      <c r="C264" s="200"/>
      <c r="D264" s="200"/>
      <c r="E264" s="200"/>
      <c r="F264" s="200"/>
      <c r="G264" s="200"/>
      <c r="H264" s="200"/>
      <c r="I264" s="200"/>
      <c r="J264" s="200"/>
      <c r="K264" s="200"/>
      <c r="L264" s="200"/>
      <c r="M264" s="200"/>
      <c r="N264" s="200"/>
      <c r="O264" s="200"/>
      <c r="P264" s="200"/>
      <c r="Q264" s="200"/>
      <c r="R264" s="200"/>
      <c r="S264" s="200"/>
    </row>
    <row r="265" spans="1:28" x14ac:dyDescent="0.2">
      <c r="V265" s="162"/>
    </row>
  </sheetData>
  <mergeCells count="8">
    <mergeCell ref="A236:D236"/>
    <mergeCell ref="A263:E263"/>
    <mergeCell ref="A1:G1"/>
    <mergeCell ref="A2:G2"/>
    <mergeCell ref="A13:D13"/>
    <mergeCell ref="A156:D156"/>
    <mergeCell ref="A200:D200"/>
    <mergeCell ref="A226:E226"/>
  </mergeCells>
  <printOptions horizontalCentered="1"/>
  <pageMargins left="0.75" right="0.75" top="1" bottom="1" header="0.5" footer="0.5"/>
  <pageSetup scale="75" orientation="landscape" horizontalDpi="4294967292" verticalDpi="4294967292" r:id="rId1"/>
  <headerFooter alignWithMargins="0"/>
  <rowBreaks count="2" manualBreakCount="2">
    <brk id="143" max="16383" man="1"/>
    <brk id="211"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60FF9-194B-944B-8E06-FDCE43681112}">
  <sheetPr>
    <tabColor theme="0"/>
  </sheetPr>
  <dimension ref="A1:K94"/>
  <sheetViews>
    <sheetView topLeftCell="A16" zoomScaleNormal="100" workbookViewId="0">
      <selection sqref="A1:E1"/>
    </sheetView>
  </sheetViews>
  <sheetFormatPr baseColWidth="10" defaultColWidth="8.83203125" defaultRowHeight="13" x14ac:dyDescent="0.15"/>
  <cols>
    <col min="1" max="1" width="25.5" style="234" customWidth="1"/>
    <col min="2" max="2" width="24.33203125" style="234" customWidth="1"/>
    <col min="3" max="3" width="22.5" style="234" customWidth="1"/>
    <col min="4" max="4" width="20.5" style="236" customWidth="1"/>
    <col min="5" max="15" width="8.6640625" style="2" customWidth="1"/>
    <col min="16" max="16384" width="8.83203125" style="2"/>
  </cols>
  <sheetData>
    <row r="1" spans="1:6" s="12" customFormat="1" ht="29" customHeight="1" x14ac:dyDescent="0.2">
      <c r="A1" s="1009" t="s">
        <v>1096</v>
      </c>
      <c r="B1" s="1009"/>
      <c r="C1" s="1009"/>
      <c r="D1" s="1009"/>
      <c r="E1" s="1009"/>
    </row>
    <row r="3" spans="1:6" ht="16" x14ac:dyDescent="0.2">
      <c r="A3" s="221" t="s">
        <v>251</v>
      </c>
      <c r="B3" s="221" t="s">
        <v>252</v>
      </c>
      <c r="C3" s="221" t="s">
        <v>253</v>
      </c>
      <c r="D3" s="222" t="s">
        <v>254</v>
      </c>
    </row>
    <row r="4" spans="1:6" ht="16" x14ac:dyDescent="0.2">
      <c r="A4" s="223" t="s">
        <v>255</v>
      </c>
      <c r="B4" s="224">
        <v>345300</v>
      </c>
      <c r="C4" s="225">
        <v>1119295.0349999999</v>
      </c>
      <c r="D4" s="226">
        <v>40032.208153714811</v>
      </c>
    </row>
    <row r="5" spans="1:6" ht="16" x14ac:dyDescent="0.2">
      <c r="A5" s="223" t="s">
        <v>256</v>
      </c>
      <c r="B5" s="227">
        <v>29532</v>
      </c>
      <c r="C5" s="228">
        <v>215311.55600000001</v>
      </c>
      <c r="D5" s="226">
        <v>9389.7777472971284</v>
      </c>
    </row>
    <row r="6" spans="1:6" ht="16" x14ac:dyDescent="0.2">
      <c r="A6" s="223" t="s">
        <v>257</v>
      </c>
      <c r="B6" s="227">
        <v>359929</v>
      </c>
      <c r="C6" s="229">
        <v>1562744.0090000001</v>
      </c>
      <c r="D6" s="230">
        <v>49999.82374997373</v>
      </c>
      <c r="F6" s="40"/>
    </row>
    <row r="7" spans="1:6" ht="16" x14ac:dyDescent="0.2">
      <c r="A7" s="223" t="s">
        <v>258</v>
      </c>
      <c r="B7" s="224">
        <v>16032</v>
      </c>
      <c r="C7" s="229">
        <v>72393.232000000004</v>
      </c>
      <c r="D7" s="230">
        <v>2504.4768280177636</v>
      </c>
    </row>
    <row r="8" spans="1:6" ht="16" x14ac:dyDescent="0.2">
      <c r="A8" s="223" t="s">
        <v>259</v>
      </c>
      <c r="B8" s="224">
        <v>97089</v>
      </c>
      <c r="C8" s="229">
        <v>131257.96100000001</v>
      </c>
      <c r="D8" s="230">
        <v>7066.2176229041115</v>
      </c>
    </row>
    <row r="9" spans="1:6" ht="16" x14ac:dyDescent="0.2">
      <c r="A9" s="223" t="s">
        <v>260</v>
      </c>
      <c r="B9" s="224">
        <v>3868186</v>
      </c>
      <c r="C9" s="229">
        <v>7770989.0499999998</v>
      </c>
      <c r="D9" s="230">
        <v>170186.02645359753</v>
      </c>
    </row>
    <row r="10" spans="1:6" ht="16" x14ac:dyDescent="0.2">
      <c r="A10" s="223" t="s">
        <v>261</v>
      </c>
      <c r="B10" s="227">
        <v>6927</v>
      </c>
      <c r="C10" s="228">
        <v>645.38499999999999</v>
      </c>
      <c r="D10" s="230">
        <v>4.4031042663218551</v>
      </c>
    </row>
    <row r="11" spans="1:6" x14ac:dyDescent="0.15">
      <c r="A11" s="231" t="s">
        <v>134</v>
      </c>
      <c r="B11" s="232">
        <f>SUM(B4:B10)</f>
        <v>4722995</v>
      </c>
      <c r="C11" s="232">
        <f t="shared" ref="C11:D11" si="0">SUM(C4:C10)</f>
        <v>10872636.228</v>
      </c>
      <c r="D11" s="233">
        <f t="shared" si="0"/>
        <v>279182.9336597714</v>
      </c>
    </row>
    <row r="12" spans="1:6" x14ac:dyDescent="0.15">
      <c r="B12" s="235"/>
      <c r="C12" s="235"/>
    </row>
    <row r="13" spans="1:6" x14ac:dyDescent="0.15">
      <c r="A13" s="234" t="s">
        <v>262</v>
      </c>
    </row>
    <row r="14" spans="1:6" x14ac:dyDescent="0.15">
      <c r="A14" s="234" t="s">
        <v>263</v>
      </c>
    </row>
    <row r="15" spans="1:6" x14ac:dyDescent="0.15">
      <c r="A15" s="234" t="s">
        <v>264</v>
      </c>
    </row>
    <row r="16" spans="1:6" x14ac:dyDescent="0.15">
      <c r="A16" s="234" t="s">
        <v>265</v>
      </c>
    </row>
    <row r="38" spans="1:11" x14ac:dyDescent="0.15">
      <c r="A38" s="237" t="s">
        <v>266</v>
      </c>
    </row>
    <row r="39" spans="1:11" ht="16" x14ac:dyDescent="0.15">
      <c r="A39" s="238" t="s">
        <v>267</v>
      </c>
    </row>
    <row r="40" spans="1:11" ht="16" x14ac:dyDescent="0.15">
      <c r="A40" s="238" t="s">
        <v>268</v>
      </c>
    </row>
    <row r="41" spans="1:11" ht="16" x14ac:dyDescent="0.15">
      <c r="A41" s="238" t="s">
        <v>269</v>
      </c>
    </row>
    <row r="42" spans="1:11" ht="16" x14ac:dyDescent="0.15">
      <c r="A42" s="238" t="s">
        <v>270</v>
      </c>
    </row>
    <row r="43" spans="1:11" ht="16" x14ac:dyDescent="0.15">
      <c r="A43" s="238" t="s">
        <v>271</v>
      </c>
    </row>
    <row r="44" spans="1:11" ht="16" x14ac:dyDescent="0.15">
      <c r="A44" s="238" t="s">
        <v>272</v>
      </c>
    </row>
    <row r="45" spans="1:11" ht="16" x14ac:dyDescent="0.15">
      <c r="A45" s="238" t="s">
        <v>273</v>
      </c>
    </row>
    <row r="46" spans="1:11" ht="16" x14ac:dyDescent="0.15">
      <c r="A46" s="238" t="s">
        <v>274</v>
      </c>
      <c r="B46" s="239"/>
    </row>
    <row r="47" spans="1:11" ht="16" x14ac:dyDescent="0.15">
      <c r="A47" s="238" t="s">
        <v>275</v>
      </c>
      <c r="B47" s="239"/>
      <c r="K47" s="240"/>
    </row>
    <row r="48" spans="1:11" ht="16" x14ac:dyDescent="0.15">
      <c r="A48" s="238" t="s">
        <v>276</v>
      </c>
      <c r="B48" s="239"/>
    </row>
    <row r="49" spans="1:2" ht="16" x14ac:dyDescent="0.15">
      <c r="A49" s="238" t="s">
        <v>277</v>
      </c>
      <c r="B49" s="239"/>
    </row>
    <row r="50" spans="1:2" ht="16" x14ac:dyDescent="0.15">
      <c r="A50" s="238" t="s">
        <v>278</v>
      </c>
      <c r="B50" s="239"/>
    </row>
    <row r="51" spans="1:2" ht="16" x14ac:dyDescent="0.15">
      <c r="A51" s="238" t="s">
        <v>279</v>
      </c>
      <c r="B51" s="239"/>
    </row>
    <row r="52" spans="1:2" ht="16" x14ac:dyDescent="0.15">
      <c r="A52" s="238" t="s">
        <v>280</v>
      </c>
      <c r="B52" s="239"/>
    </row>
    <row r="53" spans="1:2" ht="16" x14ac:dyDescent="0.15">
      <c r="A53" s="238" t="s">
        <v>281</v>
      </c>
      <c r="B53" s="239"/>
    </row>
    <row r="54" spans="1:2" ht="16" x14ac:dyDescent="0.15">
      <c r="A54" s="238" t="s">
        <v>282</v>
      </c>
      <c r="B54" s="239"/>
    </row>
    <row r="55" spans="1:2" ht="16" x14ac:dyDescent="0.15">
      <c r="A55" s="238" t="s">
        <v>283</v>
      </c>
      <c r="B55" s="239"/>
    </row>
    <row r="56" spans="1:2" ht="16" x14ac:dyDescent="0.15">
      <c r="A56" s="238" t="s">
        <v>284</v>
      </c>
      <c r="B56" s="239"/>
    </row>
    <row r="57" spans="1:2" ht="16" x14ac:dyDescent="0.15">
      <c r="A57" s="238" t="s">
        <v>285</v>
      </c>
      <c r="B57" s="239"/>
    </row>
    <row r="58" spans="1:2" ht="16" x14ac:dyDescent="0.15">
      <c r="A58" s="238" t="s">
        <v>286</v>
      </c>
      <c r="B58" s="239"/>
    </row>
    <row r="59" spans="1:2" ht="16" x14ac:dyDescent="0.15">
      <c r="A59" s="238" t="s">
        <v>287</v>
      </c>
      <c r="B59" s="239"/>
    </row>
    <row r="60" spans="1:2" ht="16" x14ac:dyDescent="0.15">
      <c r="A60" s="238" t="s">
        <v>288</v>
      </c>
      <c r="B60" s="239"/>
    </row>
    <row r="61" spans="1:2" ht="16" x14ac:dyDescent="0.15">
      <c r="A61" s="238" t="s">
        <v>289</v>
      </c>
      <c r="B61" s="239"/>
    </row>
    <row r="62" spans="1:2" ht="16" x14ac:dyDescent="0.15">
      <c r="A62" s="238" t="s">
        <v>290</v>
      </c>
      <c r="B62" s="239"/>
    </row>
    <row r="63" spans="1:2" ht="16" x14ac:dyDescent="0.15">
      <c r="A63" s="238" t="s">
        <v>291</v>
      </c>
      <c r="B63" s="239"/>
    </row>
    <row r="64" spans="1:2" ht="16" x14ac:dyDescent="0.15">
      <c r="A64" s="238" t="s">
        <v>292</v>
      </c>
      <c r="B64" s="237"/>
    </row>
    <row r="65" spans="1:2" ht="16" x14ac:dyDescent="0.15">
      <c r="A65" s="238" t="s">
        <v>293</v>
      </c>
      <c r="B65" s="237"/>
    </row>
    <row r="66" spans="1:2" ht="16" x14ac:dyDescent="0.15">
      <c r="A66" s="238" t="s">
        <v>294</v>
      </c>
      <c r="B66" s="237"/>
    </row>
    <row r="67" spans="1:2" ht="16" x14ac:dyDescent="0.15">
      <c r="A67" s="238" t="s">
        <v>295</v>
      </c>
      <c r="B67" s="237"/>
    </row>
    <row r="68" spans="1:2" ht="16" x14ac:dyDescent="0.15">
      <c r="A68" s="238" t="s">
        <v>296</v>
      </c>
      <c r="B68" s="237"/>
    </row>
    <row r="69" spans="1:2" ht="16" x14ac:dyDescent="0.15">
      <c r="A69" s="238" t="s">
        <v>297</v>
      </c>
      <c r="B69" s="237"/>
    </row>
    <row r="70" spans="1:2" ht="16" x14ac:dyDescent="0.15">
      <c r="A70" s="238" t="s">
        <v>298</v>
      </c>
      <c r="B70" s="237"/>
    </row>
    <row r="71" spans="1:2" ht="16" x14ac:dyDescent="0.15">
      <c r="A71" s="238" t="s">
        <v>299</v>
      </c>
      <c r="B71" s="237"/>
    </row>
    <row r="72" spans="1:2" ht="16" x14ac:dyDescent="0.15">
      <c r="A72" s="238" t="s">
        <v>300</v>
      </c>
      <c r="B72" s="237"/>
    </row>
    <row r="73" spans="1:2" ht="16" x14ac:dyDescent="0.15">
      <c r="A73" s="238" t="s">
        <v>301</v>
      </c>
      <c r="B73" s="237"/>
    </row>
    <row r="74" spans="1:2" ht="16" x14ac:dyDescent="0.15">
      <c r="A74" s="238" t="s">
        <v>302</v>
      </c>
      <c r="B74" s="237"/>
    </row>
    <row r="75" spans="1:2" ht="16" x14ac:dyDescent="0.15">
      <c r="A75" s="238" t="s">
        <v>303</v>
      </c>
      <c r="B75" s="237"/>
    </row>
    <row r="76" spans="1:2" ht="16" x14ac:dyDescent="0.15">
      <c r="A76" s="238" t="s">
        <v>304</v>
      </c>
    </row>
    <row r="77" spans="1:2" ht="16" x14ac:dyDescent="0.15">
      <c r="A77" s="238" t="s">
        <v>305</v>
      </c>
    </row>
    <row r="78" spans="1:2" ht="16" x14ac:dyDescent="0.15">
      <c r="A78" s="238" t="s">
        <v>306</v>
      </c>
    </row>
    <row r="79" spans="1:2" ht="16" x14ac:dyDescent="0.15">
      <c r="A79" s="238" t="s">
        <v>307</v>
      </c>
    </row>
    <row r="80" spans="1:2" ht="16" x14ac:dyDescent="0.15">
      <c r="A80" s="238" t="s">
        <v>308</v>
      </c>
    </row>
    <row r="81" spans="1:1" ht="16" x14ac:dyDescent="0.15">
      <c r="A81" s="238" t="s">
        <v>309</v>
      </c>
    </row>
    <row r="82" spans="1:1" ht="16" x14ac:dyDescent="0.15">
      <c r="A82" s="238" t="s">
        <v>310</v>
      </c>
    </row>
    <row r="83" spans="1:1" ht="16" x14ac:dyDescent="0.15">
      <c r="A83" s="238" t="s">
        <v>311</v>
      </c>
    </row>
    <row r="84" spans="1:1" ht="16" x14ac:dyDescent="0.15">
      <c r="A84" s="238" t="s">
        <v>312</v>
      </c>
    </row>
    <row r="85" spans="1:1" ht="16" x14ac:dyDescent="0.15">
      <c r="A85" s="238" t="s">
        <v>313</v>
      </c>
    </row>
    <row r="86" spans="1:1" ht="16" x14ac:dyDescent="0.15">
      <c r="A86" s="238" t="s">
        <v>314</v>
      </c>
    </row>
    <row r="87" spans="1:1" ht="16" x14ac:dyDescent="0.15">
      <c r="A87" s="238" t="s">
        <v>315</v>
      </c>
    </row>
    <row r="88" spans="1:1" ht="16" x14ac:dyDescent="0.15">
      <c r="A88" s="238" t="s">
        <v>316</v>
      </c>
    </row>
    <row r="89" spans="1:1" ht="16" x14ac:dyDescent="0.15">
      <c r="A89" s="238" t="s">
        <v>317</v>
      </c>
    </row>
    <row r="90" spans="1:1" x14ac:dyDescent="0.15">
      <c r="A90" s="241"/>
    </row>
    <row r="91" spans="1:1" x14ac:dyDescent="0.15">
      <c r="A91" s="241"/>
    </row>
    <row r="92" spans="1:1" x14ac:dyDescent="0.15">
      <c r="A92" s="241"/>
    </row>
    <row r="93" spans="1:1" x14ac:dyDescent="0.15">
      <c r="A93" s="242"/>
    </row>
    <row r="94" spans="1:1" x14ac:dyDescent="0.15">
      <c r="A94" s="242"/>
    </row>
  </sheetData>
  <mergeCells count="1">
    <mergeCell ref="A1:E1"/>
  </mergeCells>
  <printOptions horizontalCentered="1"/>
  <pageMargins left="0.75" right="0.75" top="1" bottom="1" header="0.5" footer="0.5"/>
  <pageSetup scale="75"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DFDA5-746F-F34A-A88E-FA9A49486A25}">
  <sheetPr>
    <tabColor theme="0"/>
  </sheetPr>
  <dimension ref="A1:AA33"/>
  <sheetViews>
    <sheetView zoomScale="120" zoomScaleNormal="120" workbookViewId="0">
      <selection activeCell="I29" sqref="I29"/>
    </sheetView>
  </sheetViews>
  <sheetFormatPr baseColWidth="10" defaultColWidth="11.5" defaultRowHeight="28" customHeight="1" x14ac:dyDescent="0.15"/>
  <cols>
    <col min="1" max="1" width="11.5" style="12"/>
    <col min="2" max="2" width="17.6640625" style="12" customWidth="1"/>
    <col min="3" max="3" width="23.5" style="12" customWidth="1"/>
    <col min="4" max="4" width="17.33203125" style="12" bestFit="1" customWidth="1"/>
    <col min="5" max="5" width="1.6640625" style="12" customWidth="1"/>
    <col min="6" max="6" width="11.5" style="12" customWidth="1"/>
    <col min="7" max="7" width="17.5" style="12" customWidth="1"/>
    <col min="8" max="8" width="14.5" style="12" customWidth="1"/>
    <col min="9" max="9" width="15.5" style="12" customWidth="1"/>
    <col min="10" max="11" width="11.5" style="12"/>
    <col min="12" max="12" width="23" style="2" customWidth="1"/>
    <col min="13" max="14" width="11.5" style="2"/>
    <col min="15" max="16384" width="11.5" style="12"/>
  </cols>
  <sheetData>
    <row r="1" spans="1:27" ht="26" customHeight="1" x14ac:dyDescent="0.15">
      <c r="A1" s="1010" t="s">
        <v>1097</v>
      </c>
      <c r="B1" s="1010"/>
      <c r="C1" s="1010"/>
      <c r="D1" s="1010"/>
      <c r="K1" s="105"/>
      <c r="O1" s="105"/>
      <c r="S1" s="105"/>
    </row>
    <row r="2" spans="1:27" ht="16" x14ac:dyDescent="0.15">
      <c r="A2" s="110" t="s">
        <v>318</v>
      </c>
      <c r="B2" s="13"/>
      <c r="C2" s="13"/>
      <c r="D2" s="13"/>
      <c r="K2" s="105"/>
      <c r="O2" s="105"/>
      <c r="S2" s="105"/>
    </row>
    <row r="3" spans="1:27" ht="28" customHeight="1" x14ac:dyDescent="0.15">
      <c r="A3" s="81"/>
      <c r="K3" s="105"/>
      <c r="O3" s="105"/>
      <c r="S3" s="105"/>
    </row>
    <row r="4" spans="1:27" ht="17.25" customHeight="1" x14ac:dyDescent="0.15">
      <c r="A4" s="1011" t="s">
        <v>319</v>
      </c>
      <c r="B4" s="1012"/>
      <c r="C4" s="1012"/>
      <c r="D4" s="1013"/>
      <c r="F4" s="1011" t="s">
        <v>320</v>
      </c>
      <c r="G4" s="1012"/>
      <c r="H4" s="1012"/>
      <c r="I4" s="1013"/>
      <c r="K4" s="105"/>
      <c r="O4" s="105"/>
      <c r="S4" s="105"/>
    </row>
    <row r="5" spans="1:27" s="3" customFormat="1" ht="14" customHeight="1" x14ac:dyDescent="0.15">
      <c r="A5" s="82" t="s">
        <v>321</v>
      </c>
      <c r="B5" s="82" t="s">
        <v>322</v>
      </c>
      <c r="C5" s="82" t="s">
        <v>323</v>
      </c>
      <c r="D5" s="152" t="s">
        <v>324</v>
      </c>
      <c r="F5" s="82" t="s">
        <v>321</v>
      </c>
      <c r="G5" s="152" t="s">
        <v>322</v>
      </c>
      <c r="H5" s="152" t="s">
        <v>324</v>
      </c>
      <c r="I5" s="82" t="s">
        <v>323</v>
      </c>
      <c r="K5" s="243"/>
      <c r="L5" s="2"/>
      <c r="M5" s="2"/>
      <c r="N5" s="2"/>
      <c r="O5" s="243"/>
      <c r="S5" s="243"/>
    </row>
    <row r="6" spans="1:27" ht="14" customHeight="1" x14ac:dyDescent="0.2">
      <c r="A6" s="244">
        <v>1</v>
      </c>
      <c r="B6" s="52" t="s">
        <v>325</v>
      </c>
      <c r="C6" s="245">
        <v>249956013.355629</v>
      </c>
      <c r="D6" s="246">
        <v>4923431354</v>
      </c>
      <c r="F6" s="247">
        <v>1</v>
      </c>
      <c r="G6" s="52" t="s">
        <v>326</v>
      </c>
      <c r="H6" s="246">
        <v>6504195485</v>
      </c>
      <c r="I6" s="248">
        <v>149487776.20772499</v>
      </c>
      <c r="Q6" s="105"/>
    </row>
    <row r="7" spans="1:27" ht="14" customHeight="1" x14ac:dyDescent="0.2">
      <c r="A7" s="244">
        <v>2</v>
      </c>
      <c r="B7" s="52" t="s">
        <v>326</v>
      </c>
      <c r="C7" s="245">
        <v>149487776.20772499</v>
      </c>
      <c r="D7" s="246">
        <v>6504195485</v>
      </c>
      <c r="F7" s="247">
        <v>2</v>
      </c>
      <c r="G7" s="52" t="s">
        <v>325</v>
      </c>
      <c r="H7" s="246">
        <v>4923431354</v>
      </c>
      <c r="I7" s="248">
        <v>249956013.355629</v>
      </c>
      <c r="Q7" s="105"/>
    </row>
    <row r="8" spans="1:27" ht="14" customHeight="1" x14ac:dyDescent="0.2">
      <c r="A8" s="244">
        <v>3</v>
      </c>
      <c r="B8" s="52" t="s">
        <v>327</v>
      </c>
      <c r="C8" s="248">
        <v>51199819.519973099</v>
      </c>
      <c r="D8" s="246">
        <v>1562744009</v>
      </c>
      <c r="F8" s="247">
        <v>3</v>
      </c>
      <c r="G8" s="52" t="s">
        <v>327</v>
      </c>
      <c r="H8" s="246">
        <v>1562744009</v>
      </c>
      <c r="I8" s="249">
        <v>51199819.519973099</v>
      </c>
      <c r="N8" s="250"/>
      <c r="O8" s="147"/>
      <c r="Q8" s="105"/>
    </row>
    <row r="9" spans="1:27" ht="14" customHeight="1" x14ac:dyDescent="0.2">
      <c r="A9" s="244">
        <v>4</v>
      </c>
      <c r="B9" s="52" t="s">
        <v>305</v>
      </c>
      <c r="C9" s="248">
        <v>16632541.746873699</v>
      </c>
      <c r="D9" s="246">
        <v>36160867</v>
      </c>
      <c r="F9" s="247">
        <v>4</v>
      </c>
      <c r="G9" s="52" t="s">
        <v>288</v>
      </c>
      <c r="H9" s="246">
        <v>533181959</v>
      </c>
      <c r="I9" s="248">
        <v>11899908.635225</v>
      </c>
      <c r="N9" s="250"/>
      <c r="O9" s="147"/>
    </row>
    <row r="10" spans="1:27" ht="14" customHeight="1" x14ac:dyDescent="0.2">
      <c r="A10" s="244">
        <v>5</v>
      </c>
      <c r="B10" s="52" t="s">
        <v>288</v>
      </c>
      <c r="C10" s="248">
        <v>11899908.635225</v>
      </c>
      <c r="D10" s="246">
        <v>533181959</v>
      </c>
      <c r="F10" s="247">
        <v>5</v>
      </c>
      <c r="G10" s="52" t="s">
        <v>328</v>
      </c>
      <c r="H10" s="246">
        <v>305451259</v>
      </c>
      <c r="I10" s="248">
        <v>495544.903285996</v>
      </c>
    </row>
    <row r="11" spans="1:27" ht="14" customHeight="1" x14ac:dyDescent="0.2">
      <c r="A11" s="244">
        <v>6</v>
      </c>
      <c r="B11" s="52" t="s">
        <v>256</v>
      </c>
      <c r="C11" s="248">
        <v>9615132.4132322595</v>
      </c>
      <c r="D11" s="246">
        <v>215311556</v>
      </c>
      <c r="F11" s="247">
        <v>6</v>
      </c>
      <c r="G11" s="52" t="s">
        <v>315</v>
      </c>
      <c r="H11" s="246">
        <v>234454605</v>
      </c>
      <c r="I11" s="248">
        <v>1638443.0379147299</v>
      </c>
      <c r="K11" s="251"/>
      <c r="O11" s="251"/>
      <c r="P11" s="251"/>
      <c r="Q11" s="251"/>
      <c r="R11" s="251"/>
      <c r="S11" s="251"/>
      <c r="T11" s="251"/>
      <c r="U11" s="251"/>
      <c r="V11" s="251"/>
      <c r="W11" s="251"/>
      <c r="X11" s="251"/>
      <c r="Y11" s="251"/>
      <c r="Z11" s="251"/>
      <c r="AA11" s="251"/>
    </row>
    <row r="12" spans="1:27" ht="14" customHeight="1" x14ac:dyDescent="0.2">
      <c r="A12" s="244">
        <v>7</v>
      </c>
      <c r="B12" s="52" t="s">
        <v>259</v>
      </c>
      <c r="C12" s="248">
        <v>7235806.8458538102</v>
      </c>
      <c r="D12" s="246">
        <v>131257961</v>
      </c>
      <c r="F12" s="247">
        <v>7</v>
      </c>
      <c r="G12" s="52" t="s">
        <v>256</v>
      </c>
      <c r="H12" s="246">
        <v>215311556</v>
      </c>
      <c r="I12" s="248">
        <v>9615132.4132322595</v>
      </c>
    </row>
    <row r="13" spans="1:27" ht="14" customHeight="1" x14ac:dyDescent="0.2">
      <c r="A13" s="244">
        <v>8</v>
      </c>
      <c r="B13" s="52" t="s">
        <v>329</v>
      </c>
      <c r="C13" s="248">
        <v>4734045.8031095602</v>
      </c>
      <c r="D13" s="246">
        <v>150453887</v>
      </c>
      <c r="F13" s="247">
        <v>8</v>
      </c>
      <c r="G13" s="52" t="s">
        <v>329</v>
      </c>
      <c r="H13" s="246">
        <v>150453887</v>
      </c>
      <c r="I13" s="248">
        <v>4734045.8031095602</v>
      </c>
    </row>
    <row r="14" spans="1:27" ht="14" customHeight="1" x14ac:dyDescent="0.2">
      <c r="A14" s="244">
        <v>9</v>
      </c>
      <c r="B14" s="52" t="s">
        <v>330</v>
      </c>
      <c r="C14" s="248">
        <v>3693868.9793823501</v>
      </c>
      <c r="D14" s="246">
        <v>107301314</v>
      </c>
      <c r="F14" s="247">
        <v>9</v>
      </c>
      <c r="G14" s="52" t="s">
        <v>259</v>
      </c>
      <c r="H14" s="246">
        <v>131257961</v>
      </c>
      <c r="I14" s="248">
        <v>7235806.8458538102</v>
      </c>
    </row>
    <row r="15" spans="1:27" ht="14" customHeight="1" x14ac:dyDescent="0.2">
      <c r="A15" s="244">
        <v>10</v>
      </c>
      <c r="B15" s="252" t="s">
        <v>285</v>
      </c>
      <c r="C15" s="248">
        <v>3034195.2354097101</v>
      </c>
      <c r="D15" s="246">
        <v>74500897</v>
      </c>
      <c r="F15" s="247">
        <v>10</v>
      </c>
      <c r="G15" s="52" t="s">
        <v>330</v>
      </c>
      <c r="H15" s="246">
        <v>107301314</v>
      </c>
      <c r="I15" s="248">
        <v>3693868.9793823501</v>
      </c>
    </row>
    <row r="16" spans="1:27" ht="14" customHeight="1" x14ac:dyDescent="0.2">
      <c r="A16" s="244">
        <v>11</v>
      </c>
      <c r="B16" s="52" t="s">
        <v>258</v>
      </c>
      <c r="C16" s="248">
        <v>2564584.27189019</v>
      </c>
      <c r="D16" s="246">
        <v>72393232</v>
      </c>
      <c r="F16" s="247">
        <v>11</v>
      </c>
      <c r="G16" s="252" t="s">
        <v>331</v>
      </c>
      <c r="H16" s="246">
        <v>103528281</v>
      </c>
      <c r="I16" s="248">
        <v>1989404.02619703</v>
      </c>
    </row>
    <row r="17" spans="1:10" ht="14" customHeight="1" x14ac:dyDescent="0.2">
      <c r="A17" s="244">
        <v>12</v>
      </c>
      <c r="B17" s="52" t="s">
        <v>331</v>
      </c>
      <c r="C17" s="248">
        <v>1989404.02619703</v>
      </c>
      <c r="D17" s="246">
        <v>103528281</v>
      </c>
      <c r="F17" s="247">
        <v>12</v>
      </c>
      <c r="G17" s="252" t="s">
        <v>285</v>
      </c>
      <c r="H17" s="246">
        <v>74500897</v>
      </c>
      <c r="I17" s="248">
        <v>3034195.2354097101</v>
      </c>
    </row>
    <row r="18" spans="1:10" ht="14" customHeight="1" x14ac:dyDescent="0.2">
      <c r="A18" s="244">
        <v>13</v>
      </c>
      <c r="B18" s="252" t="s">
        <v>296</v>
      </c>
      <c r="C18" s="248">
        <v>1885283.7276989301</v>
      </c>
      <c r="D18" s="246">
        <v>47701217</v>
      </c>
      <c r="F18" s="247">
        <v>13</v>
      </c>
      <c r="G18" s="252" t="s">
        <v>258</v>
      </c>
      <c r="H18" s="246">
        <v>72393232</v>
      </c>
      <c r="I18" s="248">
        <v>2564584.27189019</v>
      </c>
    </row>
    <row r="19" spans="1:10" ht="14" customHeight="1" x14ac:dyDescent="0.2">
      <c r="A19" s="244">
        <v>14</v>
      </c>
      <c r="B19" s="252" t="s">
        <v>332</v>
      </c>
      <c r="C19" s="248">
        <v>1758513.2799982601</v>
      </c>
      <c r="D19" s="246">
        <v>53317682</v>
      </c>
      <c r="F19" s="247">
        <v>14</v>
      </c>
      <c r="G19" s="252" t="s">
        <v>333</v>
      </c>
      <c r="H19" s="246">
        <v>59444553</v>
      </c>
      <c r="I19" s="248">
        <v>118487.88127511799</v>
      </c>
    </row>
    <row r="20" spans="1:10" ht="14" customHeight="1" x14ac:dyDescent="0.2">
      <c r="A20" s="244">
        <v>15</v>
      </c>
      <c r="B20" s="252" t="s">
        <v>315</v>
      </c>
      <c r="C20" s="248">
        <v>1638443.0379147299</v>
      </c>
      <c r="D20" s="246">
        <v>234454605</v>
      </c>
      <c r="F20" s="247">
        <v>15</v>
      </c>
      <c r="G20" s="52" t="s">
        <v>332</v>
      </c>
      <c r="H20" s="246">
        <v>53317682</v>
      </c>
      <c r="I20" s="248">
        <v>1758513.2799982601</v>
      </c>
    </row>
    <row r="21" spans="1:10" ht="14" customHeight="1" x14ac:dyDescent="0.2">
      <c r="A21" s="244">
        <v>16</v>
      </c>
      <c r="B21" s="52" t="s">
        <v>280</v>
      </c>
      <c r="C21" s="248">
        <v>1282243.64272529</v>
      </c>
      <c r="D21" s="246">
        <v>19517432</v>
      </c>
      <c r="F21" s="247">
        <v>16</v>
      </c>
      <c r="G21" s="253" t="s">
        <v>296</v>
      </c>
      <c r="H21" s="246">
        <v>47701217</v>
      </c>
      <c r="I21" s="248">
        <v>1885283.7276989301</v>
      </c>
    </row>
    <row r="22" spans="1:10" ht="14" customHeight="1" x14ac:dyDescent="0.2">
      <c r="A22" s="244">
        <v>17</v>
      </c>
      <c r="B22" s="52" t="s">
        <v>271</v>
      </c>
      <c r="C22" s="248">
        <v>1199333.5127586001</v>
      </c>
      <c r="D22" s="246">
        <v>32492605</v>
      </c>
      <c r="F22" s="247">
        <v>17</v>
      </c>
      <c r="G22" s="252" t="s">
        <v>334</v>
      </c>
      <c r="H22" s="246">
        <v>47056920</v>
      </c>
      <c r="I22" s="248">
        <v>893644.03653626004</v>
      </c>
    </row>
    <row r="23" spans="1:10" ht="14" customHeight="1" x14ac:dyDescent="0.2">
      <c r="A23" s="244">
        <v>18</v>
      </c>
      <c r="B23" s="52" t="s">
        <v>335</v>
      </c>
      <c r="C23" s="248">
        <v>1045986.2519022099</v>
      </c>
      <c r="D23" s="246">
        <v>20584104</v>
      </c>
      <c r="F23" s="247">
        <v>18</v>
      </c>
      <c r="G23" s="252" t="s">
        <v>336</v>
      </c>
      <c r="H23" s="246">
        <v>45770945</v>
      </c>
      <c r="I23" s="248">
        <v>757103.88575871196</v>
      </c>
    </row>
    <row r="24" spans="1:10" ht="14" customHeight="1" x14ac:dyDescent="0.2">
      <c r="A24" s="244">
        <v>19</v>
      </c>
      <c r="B24" s="52" t="s">
        <v>334</v>
      </c>
      <c r="C24" s="248">
        <v>893644.03653626004</v>
      </c>
      <c r="D24" s="246">
        <v>47056920</v>
      </c>
      <c r="F24" s="247">
        <v>19</v>
      </c>
      <c r="G24" s="252" t="s">
        <v>337</v>
      </c>
      <c r="H24" s="246">
        <v>39271839</v>
      </c>
      <c r="I24" s="248">
        <v>569769.68462723296</v>
      </c>
    </row>
    <row r="25" spans="1:10" ht="14" customHeight="1" thickBot="1" x14ac:dyDescent="0.25">
      <c r="A25" s="244">
        <v>20</v>
      </c>
      <c r="B25" s="253" t="s">
        <v>338</v>
      </c>
      <c r="C25" s="254">
        <v>811704.26481692202</v>
      </c>
      <c r="D25" s="255">
        <v>22057354</v>
      </c>
      <c r="F25" s="256">
        <v>20</v>
      </c>
      <c r="G25" s="257" t="s">
        <v>305</v>
      </c>
      <c r="H25" s="255">
        <v>36160867</v>
      </c>
      <c r="I25" s="254">
        <v>16632541.746873699</v>
      </c>
    </row>
    <row r="26" spans="1:10" ht="14" customHeight="1" thickBot="1" x14ac:dyDescent="0.2">
      <c r="B26" s="258" t="s">
        <v>339</v>
      </c>
      <c r="C26" s="259">
        <f>SUM(C6:C25)</f>
        <v>522558248.79485196</v>
      </c>
      <c r="D26" s="260">
        <f>SUM(D6:D25)</f>
        <v>14891642721</v>
      </c>
      <c r="E26" s="261"/>
      <c r="F26" s="258"/>
      <c r="G26" s="258" t="s">
        <v>339</v>
      </c>
      <c r="H26" s="262">
        <f>SUM(H6:H25)</f>
        <v>15246929822</v>
      </c>
      <c r="I26" s="263">
        <f>SUM(I6:I25)</f>
        <v>520159887.47759593</v>
      </c>
      <c r="J26" s="105"/>
    </row>
    <row r="27" spans="1:10" ht="41" customHeight="1" thickBot="1" x14ac:dyDescent="0.2">
      <c r="C27" s="264" t="s">
        <v>340</v>
      </c>
      <c r="D27" s="264" t="s">
        <v>341</v>
      </c>
      <c r="E27" s="265"/>
      <c r="F27" s="265"/>
      <c r="G27" s="265"/>
      <c r="H27" s="264" t="s">
        <v>342</v>
      </c>
      <c r="I27" s="264" t="s">
        <v>343</v>
      </c>
      <c r="J27" s="105"/>
    </row>
    <row r="28" spans="1:10" ht="27" customHeight="1" x14ac:dyDescent="0.15">
      <c r="C28" s="266"/>
      <c r="D28" s="105"/>
      <c r="H28" s="266"/>
      <c r="I28" s="120"/>
      <c r="J28" s="105"/>
    </row>
    <row r="29" spans="1:10" ht="14" customHeight="1" x14ac:dyDescent="0.2">
      <c r="A29" s="267"/>
      <c r="B29" s="184" t="s">
        <v>344</v>
      </c>
      <c r="C29" s="79">
        <v>4508.7787687135797</v>
      </c>
      <c r="D29" s="80">
        <v>645385</v>
      </c>
      <c r="G29" s="184" t="s">
        <v>345</v>
      </c>
      <c r="H29" s="80">
        <v>645385</v>
      </c>
      <c r="I29" s="79">
        <v>4508.7787687135797</v>
      </c>
    </row>
    <row r="30" spans="1:10" ht="16" x14ac:dyDescent="0.15">
      <c r="B30" s="1014" t="s">
        <v>346</v>
      </c>
      <c r="C30" s="1014"/>
      <c r="D30" s="1014"/>
    </row>
    <row r="31" spans="1:10" ht="13" x14ac:dyDescent="0.15">
      <c r="B31" s="171"/>
      <c r="C31" s="171"/>
      <c r="D31" s="171"/>
    </row>
    <row r="32" spans="1:10" ht="13" x14ac:dyDescent="0.15">
      <c r="B32" s="268" t="s">
        <v>347</v>
      </c>
    </row>
    <row r="33" spans="2:2" ht="13" x14ac:dyDescent="0.15">
      <c r="B33" s="171" t="s">
        <v>348</v>
      </c>
    </row>
  </sheetData>
  <mergeCells count="4">
    <mergeCell ref="A1:D1"/>
    <mergeCell ref="A4:D4"/>
    <mergeCell ref="F4:I4"/>
    <mergeCell ref="B30:D30"/>
  </mergeCells>
  <printOptions horizontalCentered="1"/>
  <pageMargins left="0.75" right="0.75" top="1" bottom="1" header="0.5" footer="0.5"/>
  <pageSetup scale="7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E27F5-CAF2-5B48-B7B1-2EF4FCA92271}">
  <sheetPr>
    <tabColor theme="0"/>
  </sheetPr>
  <dimension ref="A1:AO139"/>
  <sheetViews>
    <sheetView topLeftCell="A70" zoomScaleNormal="130" workbookViewId="0">
      <selection sqref="A1:P1"/>
    </sheetView>
  </sheetViews>
  <sheetFormatPr baseColWidth="10" defaultColWidth="8.83203125" defaultRowHeight="13" x14ac:dyDescent="0.2"/>
  <cols>
    <col min="1" max="1" width="20.1640625" style="12" customWidth="1"/>
    <col min="2" max="2" width="17.33203125" style="12" customWidth="1"/>
    <col min="3" max="8" width="13.5" style="12" customWidth="1"/>
    <col min="9" max="9" width="12.33203125" style="12" customWidth="1"/>
    <col min="10" max="14" width="13.5" style="12" customWidth="1"/>
    <col min="15" max="15" width="13.83203125" style="276" customWidth="1"/>
    <col min="16" max="21" width="13.5" style="12" customWidth="1"/>
    <col min="22" max="22" width="9" style="12" customWidth="1"/>
    <col min="23" max="23" width="9.1640625" style="12" customWidth="1"/>
    <col min="24" max="24" width="10.1640625" style="12" customWidth="1"/>
    <col min="25" max="25" width="14.6640625" style="12" customWidth="1"/>
    <col min="26" max="26" width="10.1640625" style="12" bestFit="1" customWidth="1"/>
    <col min="27" max="27" width="11.33203125" style="12" customWidth="1"/>
    <col min="28" max="28" width="10.83203125" style="12" customWidth="1"/>
    <col min="29" max="29" width="8.83203125" style="12"/>
    <col min="30" max="30" width="8.83203125" style="12" customWidth="1"/>
    <col min="31" max="16384" width="8.83203125" style="12"/>
  </cols>
  <sheetData>
    <row r="1" spans="1:28" ht="38" customHeight="1" x14ac:dyDescent="0.2">
      <c r="A1" s="1002" t="s">
        <v>1092</v>
      </c>
      <c r="B1" s="1003"/>
      <c r="C1" s="1003"/>
      <c r="D1" s="1003"/>
      <c r="E1" s="1003"/>
      <c r="F1" s="1003"/>
      <c r="G1" s="1003"/>
      <c r="H1" s="1003"/>
      <c r="I1" s="1003"/>
      <c r="J1" s="1003"/>
      <c r="K1" s="1003"/>
      <c r="L1" s="1003"/>
      <c r="M1" s="1003"/>
      <c r="N1" s="1003"/>
      <c r="O1" s="1003"/>
      <c r="P1" s="1003"/>
    </row>
    <row r="2" spans="1:28" ht="85" customHeight="1" x14ac:dyDescent="0.2">
      <c r="A2" s="48"/>
      <c r="B2" s="48"/>
      <c r="C2" s="48"/>
      <c r="D2" s="48"/>
      <c r="E2" s="48"/>
      <c r="F2" s="48"/>
      <c r="G2" s="48"/>
      <c r="H2" s="48"/>
      <c r="I2" s="48"/>
      <c r="J2" s="48"/>
      <c r="K2" s="48"/>
      <c r="L2" s="48"/>
      <c r="M2" s="48"/>
      <c r="N2" s="48"/>
      <c r="O2" s="19"/>
      <c r="P2" s="48"/>
    </row>
    <row r="3" spans="1:28" ht="54" customHeight="1" x14ac:dyDescent="0.2">
      <c r="A3" s="1001"/>
      <c r="B3" s="1018"/>
      <c r="C3" s="1018"/>
      <c r="M3" s="270"/>
      <c r="N3" s="270"/>
      <c r="O3" s="19"/>
      <c r="P3" s="270"/>
    </row>
    <row r="4" spans="1:28" ht="58" customHeight="1" x14ac:dyDescent="0.2">
      <c r="A4" s="269"/>
      <c r="B4" s="269"/>
      <c r="C4" s="269"/>
      <c r="M4" s="270"/>
      <c r="N4" s="270"/>
      <c r="O4" s="19"/>
      <c r="P4" s="270"/>
    </row>
    <row r="5" spans="1:28" ht="17" x14ac:dyDescent="0.2">
      <c r="A5" s="271" t="s">
        <v>349</v>
      </c>
      <c r="M5" s="270"/>
      <c r="N5" s="270"/>
      <c r="O5" s="19"/>
      <c r="P5" s="270"/>
    </row>
    <row r="6" spans="1:28" ht="16" x14ac:dyDescent="0.2">
      <c r="A6" s="271"/>
      <c r="M6" s="270"/>
      <c r="N6" s="270"/>
      <c r="O6" s="19"/>
      <c r="P6" s="270"/>
    </row>
    <row r="7" spans="1:28" ht="14" x14ac:dyDescent="0.2">
      <c r="A7" s="81" t="s">
        <v>118</v>
      </c>
      <c r="M7" s="270"/>
      <c r="N7" s="270"/>
      <c r="O7" s="19"/>
      <c r="P7" s="270"/>
    </row>
    <row r="8" spans="1:28" ht="14" x14ac:dyDescent="0.2">
      <c r="A8" s="272" t="s">
        <v>349</v>
      </c>
      <c r="B8" s="61" t="s">
        <v>122</v>
      </c>
      <c r="C8" s="61" t="s">
        <v>148</v>
      </c>
      <c r="D8" s="61" t="s">
        <v>124</v>
      </c>
      <c r="E8" s="61" t="s">
        <v>125</v>
      </c>
      <c r="F8" s="61" t="s">
        <v>350</v>
      </c>
      <c r="G8" s="61" t="s">
        <v>175</v>
      </c>
      <c r="H8" s="60" t="s">
        <v>128</v>
      </c>
      <c r="I8" s="60" t="s">
        <v>129</v>
      </c>
      <c r="J8" s="61" t="s">
        <v>157</v>
      </c>
      <c r="K8" s="61" t="s">
        <v>131</v>
      </c>
      <c r="L8" s="61" t="s">
        <v>171</v>
      </c>
      <c r="M8" s="61" t="s">
        <v>133</v>
      </c>
      <c r="N8" s="61" t="s">
        <v>164</v>
      </c>
      <c r="O8" s="60" t="s">
        <v>134</v>
      </c>
      <c r="P8" s="19"/>
      <c r="Q8" s="270"/>
      <c r="R8" s="270"/>
      <c r="S8" s="270"/>
    </row>
    <row r="9" spans="1:28" ht="14" x14ac:dyDescent="0.15">
      <c r="A9" s="272" t="s">
        <v>351</v>
      </c>
      <c r="B9" s="139">
        <f t="shared" ref="B9:N9" si="0">B23</f>
        <v>8947</v>
      </c>
      <c r="C9" s="139">
        <f t="shared" si="0"/>
        <v>546299</v>
      </c>
      <c r="D9" s="139">
        <f t="shared" si="0"/>
        <v>63479</v>
      </c>
      <c r="E9" s="139">
        <f t="shared" si="0"/>
        <v>412</v>
      </c>
      <c r="F9" s="139">
        <f t="shared" si="0"/>
        <v>77061</v>
      </c>
      <c r="G9" s="139">
        <f t="shared" si="0"/>
        <v>4765</v>
      </c>
      <c r="H9" s="139">
        <f t="shared" si="0"/>
        <v>4537760</v>
      </c>
      <c r="I9" s="139">
        <f t="shared" si="0"/>
        <v>169421</v>
      </c>
      <c r="J9" s="139">
        <f t="shared" si="0"/>
        <v>107615</v>
      </c>
      <c r="K9" s="139">
        <f t="shared" si="0"/>
        <v>9965</v>
      </c>
      <c r="L9" s="139">
        <f t="shared" si="0"/>
        <v>179156</v>
      </c>
      <c r="M9" s="139">
        <f t="shared" si="0"/>
        <v>33390</v>
      </c>
      <c r="N9" s="139">
        <f t="shared" si="0"/>
        <v>1</v>
      </c>
      <c r="O9" s="139">
        <f>SUM(B9:N9)</f>
        <v>5738271</v>
      </c>
      <c r="P9" s="1019" t="s">
        <v>352</v>
      </c>
      <c r="Q9" s="988"/>
      <c r="R9" s="988"/>
      <c r="S9" s="1020"/>
      <c r="T9" s="1020"/>
      <c r="U9" s="1020"/>
    </row>
    <row r="10" spans="1:28" ht="24.75" customHeight="1" x14ac:dyDescent="0.15">
      <c r="A10" s="81"/>
      <c r="B10" s="105"/>
      <c r="C10" s="105"/>
      <c r="D10" s="105"/>
      <c r="E10" s="105"/>
      <c r="F10" s="105"/>
      <c r="G10" s="105"/>
      <c r="H10" s="105"/>
      <c r="I10" s="105"/>
      <c r="J10" s="105"/>
      <c r="K10" s="105"/>
      <c r="L10" s="105"/>
      <c r="M10" s="105"/>
      <c r="N10" s="105"/>
      <c r="O10" s="270"/>
      <c r="P10" s="988"/>
      <c r="Q10" s="1021"/>
      <c r="R10" s="1021"/>
      <c r="S10" s="1020"/>
      <c r="T10" s="1020"/>
    </row>
    <row r="11" spans="1:28" ht="69" customHeight="1" x14ac:dyDescent="0.2">
      <c r="A11" s="272" t="s">
        <v>351</v>
      </c>
      <c r="B11" s="273">
        <v>8203</v>
      </c>
      <c r="C11" s="273">
        <v>480791</v>
      </c>
      <c r="D11" s="273">
        <v>63435</v>
      </c>
      <c r="E11" s="273">
        <v>405</v>
      </c>
      <c r="F11" s="273">
        <v>67632</v>
      </c>
      <c r="G11" s="273">
        <v>4762</v>
      </c>
      <c r="H11" s="273">
        <v>4534848</v>
      </c>
      <c r="I11" s="273">
        <v>163576</v>
      </c>
      <c r="J11" s="273">
        <v>105716</v>
      </c>
      <c r="K11" s="273">
        <v>9307</v>
      </c>
      <c r="L11" s="273">
        <v>176751</v>
      </c>
      <c r="M11" s="273">
        <v>33373</v>
      </c>
      <c r="N11" s="273">
        <v>1</v>
      </c>
      <c r="O11" s="139">
        <v>5648800</v>
      </c>
      <c r="P11" s="1019" t="s">
        <v>353</v>
      </c>
      <c r="Q11" s="988"/>
      <c r="R11" s="988"/>
    </row>
    <row r="12" spans="1:28" x14ac:dyDescent="0.2">
      <c r="A12" s="81"/>
      <c r="N12" s="270"/>
      <c r="O12" s="19"/>
      <c r="P12" s="270"/>
      <c r="Q12" s="270"/>
    </row>
    <row r="13" spans="1:28" x14ac:dyDescent="0.2">
      <c r="A13" s="81"/>
      <c r="N13" s="270"/>
      <c r="O13" s="19"/>
      <c r="P13" s="270"/>
      <c r="Q13" s="270"/>
    </row>
    <row r="14" spans="1:28" ht="14" x14ac:dyDescent="0.15">
      <c r="A14" s="81" t="s">
        <v>136</v>
      </c>
      <c r="N14" s="270"/>
      <c r="O14" s="19"/>
      <c r="P14" s="2"/>
      <c r="Q14" s="2"/>
      <c r="R14" s="2"/>
      <c r="S14" s="2"/>
      <c r="T14" s="2"/>
      <c r="U14" s="2"/>
      <c r="V14" s="2"/>
      <c r="W14" s="2"/>
      <c r="X14" s="2"/>
      <c r="Y14" s="2"/>
      <c r="Z14" s="2"/>
      <c r="AA14" s="2"/>
      <c r="AB14" s="2"/>
    </row>
    <row r="15" spans="1:28" ht="35.5" customHeight="1" x14ac:dyDescent="0.15">
      <c r="A15" s="124" t="s">
        <v>354</v>
      </c>
      <c r="B15" s="153" t="s">
        <v>122</v>
      </c>
      <c r="C15" s="153" t="s">
        <v>148</v>
      </c>
      <c r="D15" s="153" t="s">
        <v>124</v>
      </c>
      <c r="E15" s="153" t="s">
        <v>125</v>
      </c>
      <c r="F15" s="153" t="s">
        <v>350</v>
      </c>
      <c r="G15" s="153" t="s">
        <v>175</v>
      </c>
      <c r="H15" s="82" t="s">
        <v>128</v>
      </c>
      <c r="I15" s="82" t="s">
        <v>129</v>
      </c>
      <c r="J15" s="153" t="s">
        <v>157</v>
      </c>
      <c r="K15" s="153" t="s">
        <v>131</v>
      </c>
      <c r="L15" s="153" t="s">
        <v>171</v>
      </c>
      <c r="M15" s="153" t="s">
        <v>133</v>
      </c>
      <c r="N15" s="153" t="s">
        <v>164</v>
      </c>
      <c r="O15" s="82" t="s">
        <v>134</v>
      </c>
      <c r="P15" s="2"/>
      <c r="Q15" s="2"/>
      <c r="R15" s="2"/>
      <c r="S15" s="2"/>
      <c r="T15" s="2"/>
      <c r="U15" s="2"/>
      <c r="V15" s="2"/>
      <c r="W15" s="2"/>
      <c r="X15" s="2"/>
      <c r="Y15" s="2"/>
      <c r="Z15" s="2"/>
      <c r="AA15" s="2"/>
      <c r="AB15" s="2"/>
    </row>
    <row r="16" spans="1:28" ht="17" x14ac:dyDescent="0.2">
      <c r="A16" s="274" t="s">
        <v>220</v>
      </c>
      <c r="B16" s="275">
        <f>B30+L30+M30</f>
        <v>5599</v>
      </c>
      <c r="C16" s="275">
        <f t="shared" ref="C16:C22" si="1">C30+D30</f>
        <v>475398</v>
      </c>
      <c r="D16" s="275">
        <f t="shared" ref="D16:E22" si="2">E30</f>
        <v>47815</v>
      </c>
      <c r="E16" s="275">
        <f t="shared" si="2"/>
        <v>65</v>
      </c>
      <c r="F16" s="275">
        <f t="shared" ref="F16:F22" si="3">G30+H30+I30</f>
        <v>65235</v>
      </c>
      <c r="G16" s="275">
        <f>J30</f>
        <v>3990</v>
      </c>
      <c r="H16" s="275">
        <f>K30+P30</f>
        <v>4100837</v>
      </c>
      <c r="I16" s="275">
        <f>N30+O30</f>
        <v>117601</v>
      </c>
      <c r="J16" s="275">
        <f t="shared" ref="J16:J22" si="4">Q30+R30+S30+T30</f>
        <v>33318</v>
      </c>
      <c r="K16" s="275">
        <f>U30+V30</f>
        <v>7616</v>
      </c>
      <c r="L16" s="275">
        <f t="shared" ref="L16:L22" si="5">W30+X30</f>
        <v>104242</v>
      </c>
      <c r="M16" s="275">
        <f>Y30</f>
        <v>16699</v>
      </c>
      <c r="N16" s="275">
        <f>Z30</f>
        <v>0</v>
      </c>
      <c r="O16" s="275">
        <f t="shared" ref="O16:O22" si="6">SUM(B16:N16)</f>
        <v>4978415</v>
      </c>
      <c r="P16" s="19"/>
      <c r="Q16" s="270"/>
      <c r="R16" s="270"/>
      <c r="S16" s="270"/>
    </row>
    <row r="17" spans="1:27" ht="17" x14ac:dyDescent="0.2">
      <c r="A17" s="274" t="s">
        <v>221</v>
      </c>
      <c r="B17" s="275">
        <f t="shared" ref="B17:B22" si="7">B31+L31+M31</f>
        <v>306</v>
      </c>
      <c r="C17" s="275">
        <f t="shared" si="1"/>
        <v>1817</v>
      </c>
      <c r="D17" s="275">
        <f t="shared" si="2"/>
        <v>1484</v>
      </c>
      <c r="E17" s="275">
        <f t="shared" si="2"/>
        <v>70</v>
      </c>
      <c r="F17" s="275">
        <f t="shared" si="3"/>
        <v>820</v>
      </c>
      <c r="G17" s="275">
        <f t="shared" ref="G17:G22" si="8">J31</f>
        <v>110</v>
      </c>
      <c r="H17" s="275">
        <f t="shared" ref="H17:H22" si="9">K31+P31</f>
        <v>1824</v>
      </c>
      <c r="I17" s="275">
        <f t="shared" ref="I17:I22" si="10">N31+O31</f>
        <v>1939</v>
      </c>
      <c r="J17" s="275">
        <f t="shared" si="4"/>
        <v>1904</v>
      </c>
      <c r="K17" s="275">
        <f t="shared" ref="K17:K22" si="11">U31+V31</f>
        <v>486</v>
      </c>
      <c r="L17" s="275">
        <f t="shared" si="5"/>
        <v>29989</v>
      </c>
      <c r="M17" s="275">
        <f t="shared" ref="M17:N22" si="12">Y31</f>
        <v>962</v>
      </c>
      <c r="N17" s="275">
        <f t="shared" si="12"/>
        <v>0</v>
      </c>
      <c r="O17" s="275">
        <f t="shared" si="6"/>
        <v>41711</v>
      </c>
      <c r="P17" s="19"/>
      <c r="Q17" s="270"/>
      <c r="R17" s="270"/>
      <c r="S17" s="270"/>
    </row>
    <row r="18" spans="1:27" ht="17" x14ac:dyDescent="0.2">
      <c r="A18" s="274" t="s">
        <v>222</v>
      </c>
      <c r="B18" s="275">
        <f t="shared" si="7"/>
        <v>2001</v>
      </c>
      <c r="C18" s="275">
        <f t="shared" si="1"/>
        <v>4409</v>
      </c>
      <c r="D18" s="275">
        <f t="shared" si="2"/>
        <v>1505</v>
      </c>
      <c r="E18" s="275">
        <f t="shared" si="2"/>
        <v>27</v>
      </c>
      <c r="F18" s="275">
        <f t="shared" si="3"/>
        <v>5612</v>
      </c>
      <c r="G18" s="275">
        <f t="shared" si="8"/>
        <v>368</v>
      </c>
      <c r="H18" s="275">
        <f t="shared" si="9"/>
        <v>1985</v>
      </c>
      <c r="I18" s="275">
        <f t="shared" si="10"/>
        <v>8321</v>
      </c>
      <c r="J18" s="275">
        <f t="shared" si="4"/>
        <v>3484</v>
      </c>
      <c r="K18" s="275">
        <f t="shared" si="11"/>
        <v>1357</v>
      </c>
      <c r="L18" s="275">
        <f t="shared" si="5"/>
        <v>4840</v>
      </c>
      <c r="M18" s="275">
        <f t="shared" si="12"/>
        <v>2611</v>
      </c>
      <c r="N18" s="275">
        <f t="shared" si="12"/>
        <v>1</v>
      </c>
      <c r="O18" s="275">
        <f t="shared" si="6"/>
        <v>36521</v>
      </c>
      <c r="P18" s="19"/>
      <c r="Q18" s="270"/>
      <c r="R18" s="270"/>
      <c r="S18" s="270"/>
    </row>
    <row r="19" spans="1:27" ht="17" x14ac:dyDescent="0.2">
      <c r="A19" s="274" t="s">
        <v>223</v>
      </c>
      <c r="B19" s="275">
        <f t="shared" si="7"/>
        <v>752</v>
      </c>
      <c r="C19" s="275">
        <f t="shared" si="1"/>
        <v>743</v>
      </c>
      <c r="D19" s="275">
        <f t="shared" si="2"/>
        <v>667</v>
      </c>
      <c r="E19" s="275">
        <f t="shared" si="2"/>
        <v>7</v>
      </c>
      <c r="F19" s="275">
        <f t="shared" si="3"/>
        <v>1174</v>
      </c>
      <c r="G19" s="275">
        <f t="shared" si="8"/>
        <v>99</v>
      </c>
      <c r="H19" s="275">
        <f t="shared" si="9"/>
        <v>434</v>
      </c>
      <c r="I19" s="275">
        <f t="shared" si="10"/>
        <v>1167</v>
      </c>
      <c r="J19" s="275">
        <f t="shared" si="4"/>
        <v>592</v>
      </c>
      <c r="K19" s="275">
        <f t="shared" si="11"/>
        <v>292</v>
      </c>
      <c r="L19" s="275">
        <f t="shared" si="5"/>
        <v>669</v>
      </c>
      <c r="M19" s="275">
        <f t="shared" si="12"/>
        <v>510</v>
      </c>
      <c r="N19" s="275">
        <f t="shared" si="12"/>
        <v>0</v>
      </c>
      <c r="O19" s="275">
        <f t="shared" si="6"/>
        <v>7106</v>
      </c>
      <c r="P19" s="19"/>
      <c r="Q19" s="270"/>
      <c r="R19" s="270"/>
      <c r="S19" s="270"/>
    </row>
    <row r="20" spans="1:27" ht="17" x14ac:dyDescent="0.2">
      <c r="A20" s="274" t="s">
        <v>224</v>
      </c>
      <c r="B20" s="275">
        <f t="shared" si="7"/>
        <v>128</v>
      </c>
      <c r="C20" s="275">
        <f t="shared" si="1"/>
        <v>611</v>
      </c>
      <c r="D20" s="275">
        <f t="shared" si="2"/>
        <v>366</v>
      </c>
      <c r="E20" s="275">
        <f t="shared" si="2"/>
        <v>3</v>
      </c>
      <c r="F20" s="275">
        <f t="shared" si="3"/>
        <v>437</v>
      </c>
      <c r="G20" s="275">
        <f t="shared" si="8"/>
        <v>32</v>
      </c>
      <c r="H20" s="275">
        <f t="shared" si="9"/>
        <v>261</v>
      </c>
      <c r="I20" s="275">
        <f t="shared" si="10"/>
        <v>924</v>
      </c>
      <c r="J20" s="275">
        <f t="shared" si="4"/>
        <v>299</v>
      </c>
      <c r="K20" s="275">
        <f t="shared" si="11"/>
        <v>100</v>
      </c>
      <c r="L20" s="275">
        <f t="shared" si="5"/>
        <v>336</v>
      </c>
      <c r="M20" s="275">
        <f t="shared" si="12"/>
        <v>231</v>
      </c>
      <c r="N20" s="275">
        <f t="shared" si="12"/>
        <v>0</v>
      </c>
      <c r="O20" s="275">
        <f t="shared" si="6"/>
        <v>3728</v>
      </c>
      <c r="P20" s="19"/>
      <c r="Q20" s="270"/>
      <c r="R20" s="270"/>
      <c r="S20" s="270"/>
    </row>
    <row r="21" spans="1:27" ht="17" x14ac:dyDescent="0.2">
      <c r="A21" s="274" t="s">
        <v>232</v>
      </c>
      <c r="B21" s="275">
        <f t="shared" si="7"/>
        <v>160</v>
      </c>
      <c r="C21" s="275">
        <f t="shared" si="1"/>
        <v>61259</v>
      </c>
      <c r="D21" s="275">
        <f t="shared" si="2"/>
        <v>11632</v>
      </c>
      <c r="E21" s="275">
        <f t="shared" si="2"/>
        <v>240</v>
      </c>
      <c r="F21" s="275">
        <f t="shared" si="3"/>
        <v>3754</v>
      </c>
      <c r="G21" s="275">
        <f t="shared" si="8"/>
        <v>164</v>
      </c>
      <c r="H21" s="275">
        <f t="shared" si="9"/>
        <v>427486</v>
      </c>
      <c r="I21" s="275">
        <f t="shared" si="10"/>
        <v>39397</v>
      </c>
      <c r="J21" s="275">
        <f t="shared" si="4"/>
        <v>67935</v>
      </c>
      <c r="K21" s="275">
        <f t="shared" si="11"/>
        <v>114</v>
      </c>
      <c r="L21" s="275">
        <f t="shared" si="5"/>
        <v>39017</v>
      </c>
      <c r="M21" s="275">
        <f t="shared" si="12"/>
        <v>12365</v>
      </c>
      <c r="N21" s="275">
        <f t="shared" si="12"/>
        <v>0</v>
      </c>
      <c r="O21" s="275">
        <f t="shared" si="6"/>
        <v>663523</v>
      </c>
      <c r="P21" s="276"/>
    </row>
    <row r="22" spans="1:27" ht="17" x14ac:dyDescent="0.2">
      <c r="A22" s="274" t="s">
        <v>233</v>
      </c>
      <c r="B22" s="275">
        <f t="shared" si="7"/>
        <v>1</v>
      </c>
      <c r="C22" s="275">
        <f t="shared" si="1"/>
        <v>2062</v>
      </c>
      <c r="D22" s="275">
        <f t="shared" si="2"/>
        <v>10</v>
      </c>
      <c r="E22" s="275">
        <f t="shared" si="2"/>
        <v>0</v>
      </c>
      <c r="F22" s="275">
        <f t="shared" si="3"/>
        <v>29</v>
      </c>
      <c r="G22" s="275">
        <f t="shared" si="8"/>
        <v>2</v>
      </c>
      <c r="H22" s="275">
        <f t="shared" si="9"/>
        <v>4933</v>
      </c>
      <c r="I22" s="275">
        <f t="shared" si="10"/>
        <v>72</v>
      </c>
      <c r="J22" s="275">
        <f t="shared" si="4"/>
        <v>83</v>
      </c>
      <c r="K22" s="275">
        <f t="shared" si="11"/>
        <v>0</v>
      </c>
      <c r="L22" s="275">
        <f t="shared" si="5"/>
        <v>63</v>
      </c>
      <c r="M22" s="275">
        <f t="shared" si="12"/>
        <v>12</v>
      </c>
      <c r="N22" s="275">
        <f t="shared" si="12"/>
        <v>0</v>
      </c>
      <c r="O22" s="275">
        <f t="shared" si="6"/>
        <v>7267</v>
      </c>
      <c r="P22" s="276"/>
    </row>
    <row r="23" spans="1:27" ht="34" x14ac:dyDescent="0.2">
      <c r="A23" s="124" t="s">
        <v>351</v>
      </c>
      <c r="B23" s="275">
        <f>SUM(B16:B22)</f>
        <v>8947</v>
      </c>
      <c r="C23" s="275">
        <f>SUM(C16:C22)</f>
        <v>546299</v>
      </c>
      <c r="D23" s="275">
        <f t="shared" ref="D23:N23" si="13">SUM(D16:D22)</f>
        <v>63479</v>
      </c>
      <c r="E23" s="275">
        <f t="shared" si="13"/>
        <v>412</v>
      </c>
      <c r="F23" s="275">
        <f t="shared" si="13"/>
        <v>77061</v>
      </c>
      <c r="G23" s="275">
        <f t="shared" si="13"/>
        <v>4765</v>
      </c>
      <c r="H23" s="275">
        <f t="shared" si="13"/>
        <v>4537760</v>
      </c>
      <c r="I23" s="275">
        <f t="shared" si="13"/>
        <v>169421</v>
      </c>
      <c r="J23" s="275">
        <f t="shared" si="13"/>
        <v>107615</v>
      </c>
      <c r="K23" s="275">
        <f t="shared" si="13"/>
        <v>9965</v>
      </c>
      <c r="L23" s="275">
        <f t="shared" si="13"/>
        <v>179156</v>
      </c>
      <c r="M23" s="275">
        <f t="shared" si="13"/>
        <v>33390</v>
      </c>
      <c r="N23" s="275">
        <f t="shared" si="13"/>
        <v>1</v>
      </c>
      <c r="O23" s="275">
        <f>SUM(O16:O22)</f>
        <v>5738271</v>
      </c>
      <c r="P23" s="277"/>
    </row>
    <row r="24" spans="1:27" x14ac:dyDescent="0.2">
      <c r="A24" s="81"/>
    </row>
    <row r="25" spans="1:27" x14ac:dyDescent="0.2">
      <c r="A25" s="81"/>
    </row>
    <row r="26" spans="1:27" x14ac:dyDescent="0.2">
      <c r="A26" s="81"/>
    </row>
    <row r="27" spans="1:27" x14ac:dyDescent="0.2">
      <c r="A27" s="81"/>
    </row>
    <row r="28" spans="1:27" ht="14" x14ac:dyDescent="0.2">
      <c r="A28" s="81" t="s">
        <v>194</v>
      </c>
    </row>
    <row r="29" spans="1:27" ht="41" customHeight="1" x14ac:dyDescent="0.2">
      <c r="A29" s="134" t="s">
        <v>354</v>
      </c>
      <c r="B29" s="278" t="s">
        <v>146</v>
      </c>
      <c r="C29" s="279" t="s">
        <v>148</v>
      </c>
      <c r="D29" s="279" t="s">
        <v>149</v>
      </c>
      <c r="E29" s="279" t="s">
        <v>124</v>
      </c>
      <c r="F29" s="279" t="s">
        <v>125</v>
      </c>
      <c r="G29" s="279" t="s">
        <v>126</v>
      </c>
      <c r="H29" s="279" t="s">
        <v>150</v>
      </c>
      <c r="I29" s="60" t="s">
        <v>196</v>
      </c>
      <c r="J29" s="279" t="s">
        <v>151</v>
      </c>
      <c r="K29" s="279" t="s">
        <v>153</v>
      </c>
      <c r="L29" s="279" t="s">
        <v>180</v>
      </c>
      <c r="M29" s="279" t="s">
        <v>197</v>
      </c>
      <c r="N29" s="280" t="s">
        <v>154</v>
      </c>
      <c r="O29" s="279" t="s">
        <v>155</v>
      </c>
      <c r="P29" s="279" t="s">
        <v>156</v>
      </c>
      <c r="Q29" s="279" t="s">
        <v>157</v>
      </c>
      <c r="R29" s="280" t="s">
        <v>158</v>
      </c>
      <c r="S29" s="279" t="s">
        <v>160</v>
      </c>
      <c r="T29" s="280" t="s">
        <v>182</v>
      </c>
      <c r="U29" s="280" t="s">
        <v>181</v>
      </c>
      <c r="V29" s="280" t="s">
        <v>159</v>
      </c>
      <c r="W29" s="280" t="s">
        <v>171</v>
      </c>
      <c r="X29" s="280" t="s">
        <v>161</v>
      </c>
      <c r="Y29" s="280" t="s">
        <v>162</v>
      </c>
      <c r="Z29" s="280" t="s">
        <v>164</v>
      </c>
      <c r="AA29" s="61" t="s">
        <v>234</v>
      </c>
    </row>
    <row r="30" spans="1:27" ht="16" x14ac:dyDescent="0.2">
      <c r="A30" s="184" t="s">
        <v>228</v>
      </c>
      <c r="B30" s="281">
        <v>2985</v>
      </c>
      <c r="C30" s="80">
        <v>321408</v>
      </c>
      <c r="D30" s="80">
        <v>153990</v>
      </c>
      <c r="E30" s="80">
        <v>47815</v>
      </c>
      <c r="F30" s="80">
        <v>65</v>
      </c>
      <c r="G30" s="80">
        <v>43933</v>
      </c>
      <c r="H30" s="80">
        <v>21206</v>
      </c>
      <c r="I30" s="80">
        <v>96</v>
      </c>
      <c r="J30" s="80">
        <v>3990</v>
      </c>
      <c r="K30" s="80">
        <v>5711</v>
      </c>
      <c r="L30" s="80">
        <v>13</v>
      </c>
      <c r="M30" s="80">
        <v>2601</v>
      </c>
      <c r="N30" s="80">
        <v>25358</v>
      </c>
      <c r="O30" s="80">
        <v>92243</v>
      </c>
      <c r="P30" s="80">
        <v>4095126</v>
      </c>
      <c r="Q30" s="80">
        <v>632</v>
      </c>
      <c r="R30" s="80">
        <v>29424</v>
      </c>
      <c r="S30" s="80">
        <v>2</v>
      </c>
      <c r="T30" s="80">
        <v>3260</v>
      </c>
      <c r="U30" s="80">
        <v>4553</v>
      </c>
      <c r="V30" s="80">
        <v>3063</v>
      </c>
      <c r="W30" s="80">
        <v>82741</v>
      </c>
      <c r="X30" s="80">
        <v>21501</v>
      </c>
      <c r="Y30" s="80">
        <v>16699</v>
      </c>
      <c r="Z30" s="80"/>
      <c r="AA30" s="80">
        <v>4978415</v>
      </c>
    </row>
    <row r="31" spans="1:27" ht="16" x14ac:dyDescent="0.2">
      <c r="A31" s="184" t="s">
        <v>221</v>
      </c>
      <c r="B31" s="281">
        <v>79</v>
      </c>
      <c r="C31" s="80">
        <v>863</v>
      </c>
      <c r="D31" s="80">
        <v>954</v>
      </c>
      <c r="E31" s="80">
        <v>1484</v>
      </c>
      <c r="F31" s="80">
        <v>70</v>
      </c>
      <c r="G31" s="80">
        <v>453</v>
      </c>
      <c r="H31" s="80">
        <v>347</v>
      </c>
      <c r="I31" s="80">
        <v>20</v>
      </c>
      <c r="J31" s="80">
        <v>110</v>
      </c>
      <c r="K31" s="80">
        <v>192</v>
      </c>
      <c r="L31" s="80">
        <v>36</v>
      </c>
      <c r="M31" s="80">
        <v>191</v>
      </c>
      <c r="N31" s="80">
        <v>353</v>
      </c>
      <c r="O31" s="80">
        <v>1586</v>
      </c>
      <c r="P31" s="80">
        <v>1632</v>
      </c>
      <c r="Q31" s="80">
        <v>46</v>
      </c>
      <c r="R31" s="80">
        <v>1521</v>
      </c>
      <c r="S31" s="80">
        <v>2</v>
      </c>
      <c r="T31" s="80">
        <v>335</v>
      </c>
      <c r="U31" s="80">
        <v>401</v>
      </c>
      <c r="V31" s="80">
        <v>85</v>
      </c>
      <c r="W31" s="80">
        <v>29219</v>
      </c>
      <c r="X31" s="80">
        <v>770</v>
      </c>
      <c r="Y31" s="80">
        <v>962</v>
      </c>
      <c r="Z31" s="80"/>
      <c r="AA31" s="80">
        <v>41711</v>
      </c>
    </row>
    <row r="32" spans="1:27" ht="16" x14ac:dyDescent="0.2">
      <c r="A32" s="184" t="s">
        <v>229</v>
      </c>
      <c r="B32" s="281">
        <v>904</v>
      </c>
      <c r="C32" s="80">
        <v>993</v>
      </c>
      <c r="D32" s="80">
        <v>3416</v>
      </c>
      <c r="E32" s="80">
        <v>1505</v>
      </c>
      <c r="F32" s="80">
        <v>27</v>
      </c>
      <c r="G32" s="80">
        <v>2485</v>
      </c>
      <c r="H32" s="80">
        <v>3061</v>
      </c>
      <c r="I32" s="80">
        <v>66</v>
      </c>
      <c r="J32" s="80">
        <v>368</v>
      </c>
      <c r="K32" s="80">
        <v>857</v>
      </c>
      <c r="L32" s="80">
        <v>11</v>
      </c>
      <c r="M32" s="80">
        <v>1086</v>
      </c>
      <c r="N32" s="80">
        <v>940</v>
      </c>
      <c r="O32" s="80">
        <v>7381</v>
      </c>
      <c r="P32" s="80">
        <v>1128</v>
      </c>
      <c r="Q32" s="80">
        <v>116</v>
      </c>
      <c r="R32" s="80">
        <v>2789</v>
      </c>
      <c r="S32" s="80">
        <v>1</v>
      </c>
      <c r="T32" s="80">
        <v>578</v>
      </c>
      <c r="U32" s="80">
        <v>374</v>
      </c>
      <c r="V32" s="80">
        <v>983</v>
      </c>
      <c r="W32" s="80">
        <v>1785</v>
      </c>
      <c r="X32" s="80">
        <v>3055</v>
      </c>
      <c r="Y32" s="80">
        <v>2611</v>
      </c>
      <c r="Z32" s="80">
        <v>1</v>
      </c>
      <c r="AA32" s="80">
        <v>36521</v>
      </c>
    </row>
    <row r="33" spans="1:41" ht="16" x14ac:dyDescent="0.2">
      <c r="A33" s="184" t="s">
        <v>230</v>
      </c>
      <c r="B33" s="281">
        <v>349</v>
      </c>
      <c r="C33" s="80">
        <v>158</v>
      </c>
      <c r="D33" s="80">
        <v>585</v>
      </c>
      <c r="E33" s="80">
        <v>667</v>
      </c>
      <c r="F33" s="80">
        <v>7</v>
      </c>
      <c r="G33" s="80">
        <v>537</v>
      </c>
      <c r="H33" s="80">
        <v>587</v>
      </c>
      <c r="I33" s="80">
        <v>50</v>
      </c>
      <c r="J33" s="80">
        <v>99</v>
      </c>
      <c r="K33" s="80">
        <v>172</v>
      </c>
      <c r="L33" s="80">
        <v>10</v>
      </c>
      <c r="M33" s="80">
        <v>393</v>
      </c>
      <c r="N33" s="80">
        <v>121</v>
      </c>
      <c r="O33" s="80">
        <v>1046</v>
      </c>
      <c r="P33" s="80">
        <v>262</v>
      </c>
      <c r="Q33" s="80">
        <v>50</v>
      </c>
      <c r="R33" s="80">
        <v>490</v>
      </c>
      <c r="S33" s="80">
        <v>2</v>
      </c>
      <c r="T33" s="80">
        <v>50</v>
      </c>
      <c r="U33" s="80">
        <v>69</v>
      </c>
      <c r="V33" s="80">
        <v>223</v>
      </c>
      <c r="W33" s="80">
        <v>212</v>
      </c>
      <c r="X33" s="80">
        <v>457</v>
      </c>
      <c r="Y33" s="80">
        <v>510</v>
      </c>
      <c r="Z33" s="80"/>
      <c r="AA33" s="80">
        <v>7106</v>
      </c>
      <c r="AC33" s="12" t="s">
        <v>165</v>
      </c>
    </row>
    <row r="34" spans="1:41" ht="16" x14ac:dyDescent="0.2">
      <c r="A34" s="184" t="s">
        <v>231</v>
      </c>
      <c r="B34" s="281">
        <v>74</v>
      </c>
      <c r="C34" s="80">
        <v>200</v>
      </c>
      <c r="D34" s="80">
        <v>411</v>
      </c>
      <c r="E34" s="80">
        <v>366</v>
      </c>
      <c r="F34" s="80">
        <v>3</v>
      </c>
      <c r="G34" s="80">
        <v>182</v>
      </c>
      <c r="H34" s="80">
        <v>250</v>
      </c>
      <c r="I34" s="80">
        <v>5</v>
      </c>
      <c r="J34" s="80">
        <v>32</v>
      </c>
      <c r="K34" s="273">
        <v>117</v>
      </c>
      <c r="L34" s="80"/>
      <c r="M34" s="80">
        <v>54</v>
      </c>
      <c r="N34" s="80">
        <v>135</v>
      </c>
      <c r="O34" s="80">
        <v>789</v>
      </c>
      <c r="P34" s="80">
        <v>144</v>
      </c>
      <c r="Q34" s="80">
        <v>11</v>
      </c>
      <c r="R34" s="273">
        <v>256</v>
      </c>
      <c r="S34" s="273"/>
      <c r="T34" s="80">
        <v>32</v>
      </c>
      <c r="U34" s="80">
        <v>26</v>
      </c>
      <c r="V34" s="80">
        <v>74</v>
      </c>
      <c r="W34" s="80">
        <v>111</v>
      </c>
      <c r="X34" s="80">
        <v>225</v>
      </c>
      <c r="Y34" s="80">
        <v>231</v>
      </c>
      <c r="Z34" s="80"/>
      <c r="AA34" s="80">
        <v>3728</v>
      </c>
    </row>
    <row r="35" spans="1:41" ht="16" x14ac:dyDescent="0.2">
      <c r="A35" s="184" t="s">
        <v>232</v>
      </c>
      <c r="B35" s="281">
        <v>64</v>
      </c>
      <c r="C35" s="80">
        <v>51397</v>
      </c>
      <c r="D35" s="80">
        <v>9862</v>
      </c>
      <c r="E35" s="80">
        <v>11632</v>
      </c>
      <c r="F35" s="80">
        <v>240</v>
      </c>
      <c r="G35" s="80">
        <v>3539</v>
      </c>
      <c r="H35" s="80">
        <v>207</v>
      </c>
      <c r="I35" s="80">
        <v>8</v>
      </c>
      <c r="J35" s="80">
        <v>164</v>
      </c>
      <c r="K35" s="273">
        <v>9081</v>
      </c>
      <c r="L35" s="80">
        <v>61</v>
      </c>
      <c r="M35" s="80">
        <v>35</v>
      </c>
      <c r="N35" s="80">
        <v>2557</v>
      </c>
      <c r="O35" s="80">
        <v>36840</v>
      </c>
      <c r="P35" s="80">
        <v>418405</v>
      </c>
      <c r="Q35" s="80">
        <v>89</v>
      </c>
      <c r="R35" s="273">
        <v>67751</v>
      </c>
      <c r="S35" s="273"/>
      <c r="T35" s="80">
        <v>95</v>
      </c>
      <c r="U35" s="80">
        <v>62</v>
      </c>
      <c r="V35" s="80">
        <v>52</v>
      </c>
      <c r="W35" s="80">
        <v>33252</v>
      </c>
      <c r="X35" s="80">
        <v>5765</v>
      </c>
      <c r="Y35" s="80">
        <v>12365</v>
      </c>
      <c r="Z35" s="80"/>
      <c r="AA35" s="80">
        <v>663523</v>
      </c>
    </row>
    <row r="36" spans="1:41" ht="16" x14ac:dyDescent="0.2">
      <c r="A36" s="184" t="s">
        <v>233</v>
      </c>
      <c r="B36" s="281"/>
      <c r="C36" s="80">
        <v>1871</v>
      </c>
      <c r="D36" s="80">
        <v>191</v>
      </c>
      <c r="E36" s="80">
        <v>10</v>
      </c>
      <c r="F36" s="80"/>
      <c r="G36" s="80">
        <v>29</v>
      </c>
      <c r="H36" s="273"/>
      <c r="I36" s="273"/>
      <c r="J36" s="273">
        <v>2</v>
      </c>
      <c r="K36" s="273"/>
      <c r="L36" s="80"/>
      <c r="M36" s="80">
        <v>1</v>
      </c>
      <c r="N36" s="80">
        <v>9</v>
      </c>
      <c r="O36" s="80">
        <v>63</v>
      </c>
      <c r="P36" s="80">
        <v>4933</v>
      </c>
      <c r="Q36" s="80"/>
      <c r="R36" s="273">
        <v>83</v>
      </c>
      <c r="S36" s="273"/>
      <c r="T36" s="282"/>
      <c r="U36" s="80"/>
      <c r="V36" s="80"/>
      <c r="W36" s="80">
        <v>56</v>
      </c>
      <c r="X36" s="80">
        <v>7</v>
      </c>
      <c r="Y36" s="282">
        <v>12</v>
      </c>
      <c r="Z36" s="80"/>
      <c r="AA36" s="80">
        <v>7267</v>
      </c>
    </row>
    <row r="37" spans="1:41" ht="19" customHeight="1" x14ac:dyDescent="0.2">
      <c r="A37" s="134" t="s">
        <v>234</v>
      </c>
      <c r="B37" s="139">
        <f>SUM(B30:B36)</f>
        <v>4455</v>
      </c>
      <c r="C37" s="139">
        <f>SUM(C30:C36)</f>
        <v>376890</v>
      </c>
      <c r="D37" s="139">
        <f t="shared" ref="D37:AA37" si="14">SUM(D30:D36)</f>
        <v>169409</v>
      </c>
      <c r="E37" s="139">
        <f t="shared" si="14"/>
        <v>63479</v>
      </c>
      <c r="F37" s="139">
        <f t="shared" si="14"/>
        <v>412</v>
      </c>
      <c r="G37" s="139">
        <f t="shared" si="14"/>
        <v>51158</v>
      </c>
      <c r="H37" s="139">
        <f t="shared" si="14"/>
        <v>25658</v>
      </c>
      <c r="I37" s="139">
        <f t="shared" si="14"/>
        <v>245</v>
      </c>
      <c r="J37" s="139">
        <f t="shared" si="14"/>
        <v>4765</v>
      </c>
      <c r="K37" s="139">
        <f t="shared" si="14"/>
        <v>16130</v>
      </c>
      <c r="L37" s="139">
        <f t="shared" si="14"/>
        <v>131</v>
      </c>
      <c r="M37" s="139">
        <f t="shared" si="14"/>
        <v>4361</v>
      </c>
      <c r="N37" s="139">
        <f t="shared" si="14"/>
        <v>29473</v>
      </c>
      <c r="O37" s="139">
        <f t="shared" si="14"/>
        <v>139948</v>
      </c>
      <c r="P37" s="139">
        <f t="shared" si="14"/>
        <v>4521630</v>
      </c>
      <c r="Q37" s="139">
        <f t="shared" si="14"/>
        <v>944</v>
      </c>
      <c r="R37" s="139">
        <f t="shared" si="14"/>
        <v>102314</v>
      </c>
      <c r="S37" s="139">
        <f t="shared" si="14"/>
        <v>7</v>
      </c>
      <c r="T37" s="139">
        <f t="shared" si="14"/>
        <v>4350</v>
      </c>
      <c r="U37" s="139">
        <f t="shared" si="14"/>
        <v>5485</v>
      </c>
      <c r="V37" s="139">
        <f t="shared" si="14"/>
        <v>4480</v>
      </c>
      <c r="W37" s="139">
        <f t="shared" si="14"/>
        <v>147376</v>
      </c>
      <c r="X37" s="139">
        <f t="shared" si="14"/>
        <v>31780</v>
      </c>
      <c r="Y37" s="139">
        <f t="shared" si="14"/>
        <v>33390</v>
      </c>
      <c r="Z37" s="139">
        <f t="shared" si="14"/>
        <v>1</v>
      </c>
      <c r="AA37" s="139">
        <f t="shared" si="14"/>
        <v>5738271</v>
      </c>
    </row>
    <row r="38" spans="1:41" ht="27.75" customHeight="1" x14ac:dyDescent="0.2">
      <c r="A38" s="81"/>
      <c r="B38" s="173"/>
      <c r="C38" s="173"/>
      <c r="D38" s="173"/>
      <c r="E38" s="173"/>
      <c r="F38" s="173"/>
      <c r="G38" s="173"/>
      <c r="H38" s="173"/>
      <c r="I38" s="173"/>
      <c r="J38" s="173"/>
      <c r="K38" s="173"/>
      <c r="L38" s="173"/>
      <c r="M38" s="173"/>
      <c r="N38" s="173"/>
      <c r="O38" s="283"/>
      <c r="P38" s="173"/>
    </row>
    <row r="39" spans="1:41" ht="27.75" customHeight="1" x14ac:dyDescent="0.15">
      <c r="A39" s="81"/>
      <c r="B39" s="173"/>
      <c r="C39" s="173"/>
      <c r="D39" s="173"/>
      <c r="E39" s="173"/>
      <c r="F39" s="173"/>
      <c r="G39" s="173"/>
      <c r="H39" s="173"/>
      <c r="I39" s="173"/>
      <c r="J39" s="173"/>
      <c r="K39" s="173"/>
      <c r="L39" s="173"/>
      <c r="M39" s="173"/>
      <c r="N39" s="173"/>
      <c r="O39" s="283"/>
      <c r="P39" s="2"/>
      <c r="Q39" s="2"/>
      <c r="R39" s="2"/>
      <c r="S39" s="2"/>
      <c r="T39" s="2"/>
      <c r="U39" s="2"/>
      <c r="V39" s="2"/>
      <c r="W39" s="2"/>
      <c r="X39" s="2"/>
      <c r="Y39" s="2"/>
      <c r="Z39" s="2"/>
      <c r="AA39" s="2"/>
      <c r="AB39" s="2"/>
      <c r="AC39" s="2"/>
      <c r="AD39" s="2"/>
      <c r="AE39" s="2"/>
      <c r="AF39" s="2"/>
      <c r="AG39" s="2"/>
      <c r="AH39" s="2"/>
      <c r="AI39" s="2"/>
      <c r="AJ39" s="2"/>
      <c r="AK39" s="2"/>
      <c r="AL39" s="2"/>
      <c r="AM39" s="2"/>
      <c r="AN39" s="2"/>
      <c r="AO39" s="2"/>
    </row>
    <row r="40" spans="1:41" ht="27.75" customHeight="1" x14ac:dyDescent="0.15">
      <c r="A40" s="81"/>
      <c r="B40" s="173"/>
      <c r="C40" s="173"/>
      <c r="D40" s="173"/>
      <c r="E40" s="173"/>
      <c r="F40" s="173"/>
      <c r="G40" s="173"/>
      <c r="H40" s="173"/>
      <c r="I40" s="173"/>
      <c r="J40" s="173"/>
      <c r="K40" s="173"/>
      <c r="L40" s="173"/>
      <c r="M40" s="173"/>
      <c r="N40" s="173"/>
      <c r="O40" s="283"/>
      <c r="P40" s="2"/>
      <c r="Q40" s="2"/>
      <c r="R40" s="2"/>
      <c r="S40" s="2"/>
      <c r="T40" s="2"/>
      <c r="U40" s="2"/>
      <c r="V40" s="2"/>
      <c r="W40" s="2"/>
      <c r="X40" s="2"/>
      <c r="Y40" s="2"/>
      <c r="Z40" s="2"/>
      <c r="AA40" s="2"/>
      <c r="AB40" s="2"/>
      <c r="AC40" s="2"/>
      <c r="AD40" s="2"/>
      <c r="AE40" s="2"/>
      <c r="AF40" s="2"/>
      <c r="AG40" s="2"/>
      <c r="AH40" s="2"/>
      <c r="AI40" s="2"/>
      <c r="AJ40" s="2"/>
      <c r="AK40" s="2"/>
      <c r="AL40" s="2"/>
      <c r="AM40" s="2"/>
      <c r="AN40" s="2"/>
      <c r="AO40" s="2"/>
    </row>
    <row r="41" spans="1:41" ht="27.75" customHeight="1" x14ac:dyDescent="0.15">
      <c r="A41" s="81"/>
      <c r="B41" s="173"/>
      <c r="C41" s="173"/>
      <c r="D41" s="173"/>
      <c r="E41" s="173"/>
      <c r="F41" s="173"/>
      <c r="G41" s="173"/>
      <c r="H41" s="173"/>
      <c r="I41" s="173"/>
      <c r="J41" s="173"/>
      <c r="K41" s="173"/>
      <c r="L41" s="173"/>
      <c r="M41" s="173"/>
      <c r="N41" s="173"/>
      <c r="O41" s="283"/>
      <c r="P41" s="2"/>
      <c r="Q41" s="2"/>
      <c r="R41" s="2"/>
      <c r="S41" s="2"/>
      <c r="T41" s="2"/>
      <c r="U41" s="2"/>
      <c r="V41" s="2"/>
      <c r="W41" s="2"/>
      <c r="X41" s="2"/>
      <c r="Y41" s="2"/>
      <c r="Z41" s="2"/>
      <c r="AA41" s="2"/>
      <c r="AB41" s="2"/>
      <c r="AC41" s="2"/>
      <c r="AD41" s="2"/>
      <c r="AE41" s="2"/>
      <c r="AF41" s="2"/>
      <c r="AG41" s="2"/>
      <c r="AH41" s="2"/>
      <c r="AI41" s="2"/>
      <c r="AJ41" s="2"/>
      <c r="AK41" s="2"/>
      <c r="AL41" s="2"/>
      <c r="AM41" s="2"/>
      <c r="AN41" s="2"/>
      <c r="AO41" s="2"/>
    </row>
    <row r="42" spans="1:41" ht="99" customHeight="1" x14ac:dyDescent="0.15">
      <c r="A42" s="81"/>
      <c r="B42" s="173"/>
      <c r="C42" s="173"/>
      <c r="D42" s="173"/>
      <c r="E42" s="173"/>
      <c r="F42" s="173"/>
      <c r="G42" s="173"/>
      <c r="H42" s="173"/>
      <c r="I42" s="173"/>
      <c r="J42" s="173"/>
      <c r="K42" s="173"/>
      <c r="L42" s="173"/>
      <c r="M42" s="173"/>
      <c r="N42" s="173"/>
      <c r="O42" s="283"/>
      <c r="P42" s="2"/>
      <c r="Q42" s="2"/>
      <c r="R42" s="2"/>
      <c r="S42" s="2"/>
      <c r="T42" s="2"/>
      <c r="U42" s="2"/>
      <c r="V42" s="2"/>
      <c r="W42" s="2"/>
      <c r="X42" s="2"/>
      <c r="Y42" s="2"/>
      <c r="Z42" s="2"/>
      <c r="AA42" s="2"/>
      <c r="AB42" s="2"/>
      <c r="AC42" s="2"/>
      <c r="AD42" s="2"/>
      <c r="AE42" s="2"/>
      <c r="AF42" s="2"/>
      <c r="AG42" s="2"/>
      <c r="AH42" s="2"/>
      <c r="AI42" s="2"/>
      <c r="AJ42" s="2"/>
      <c r="AK42" s="2"/>
      <c r="AL42" s="2"/>
      <c r="AM42" s="2"/>
      <c r="AN42" s="2"/>
      <c r="AO42" s="2"/>
    </row>
    <row r="43" spans="1:41" ht="27.75" customHeight="1" x14ac:dyDescent="0.15">
      <c r="A43" s="81"/>
      <c r="B43" s="173"/>
      <c r="C43" s="173"/>
      <c r="D43" s="173"/>
      <c r="E43" s="173"/>
      <c r="F43" s="173"/>
      <c r="G43" s="173"/>
      <c r="H43" s="173"/>
      <c r="I43" s="173"/>
      <c r="J43" s="173"/>
      <c r="K43" s="173"/>
      <c r="L43" s="173"/>
      <c r="M43" s="173"/>
      <c r="N43" s="173"/>
      <c r="O43" s="283"/>
      <c r="P43" s="2"/>
      <c r="Q43" s="2"/>
      <c r="R43" s="2"/>
      <c r="S43" s="2"/>
      <c r="T43" s="2"/>
      <c r="U43" s="2"/>
      <c r="V43" s="2"/>
      <c r="W43" s="2"/>
      <c r="X43" s="2"/>
      <c r="Y43" s="2"/>
      <c r="Z43" s="2"/>
      <c r="AA43" s="2"/>
      <c r="AB43" s="2"/>
      <c r="AC43" s="2"/>
      <c r="AD43" s="2"/>
      <c r="AE43" s="2"/>
      <c r="AF43" s="2"/>
      <c r="AG43" s="2"/>
      <c r="AH43" s="2"/>
      <c r="AI43" s="2"/>
      <c r="AJ43" s="2"/>
      <c r="AK43" s="2"/>
      <c r="AL43" s="2"/>
      <c r="AM43" s="2"/>
      <c r="AN43" s="2"/>
      <c r="AO43" s="2"/>
    </row>
    <row r="44" spans="1:41" ht="12.75" customHeight="1" x14ac:dyDescent="0.15">
      <c r="A44" s="1001"/>
      <c r="B44" s="1001"/>
      <c r="C44" s="1001"/>
      <c r="D44" s="1001"/>
      <c r="E44" s="1001"/>
      <c r="P44" s="2"/>
      <c r="Q44" s="2"/>
      <c r="R44" s="2"/>
      <c r="S44" s="2"/>
      <c r="T44" s="2"/>
      <c r="U44" s="2"/>
      <c r="V44" s="2"/>
      <c r="W44" s="2"/>
      <c r="X44" s="2"/>
      <c r="Y44" s="2"/>
      <c r="Z44" s="2"/>
      <c r="AA44" s="2"/>
      <c r="AB44" s="2"/>
      <c r="AC44" s="2"/>
      <c r="AD44" s="2"/>
      <c r="AE44" s="2"/>
      <c r="AF44" s="2"/>
      <c r="AG44" s="2"/>
      <c r="AH44" s="2"/>
      <c r="AI44" s="2"/>
      <c r="AJ44" s="2"/>
      <c r="AK44" s="2"/>
      <c r="AL44" s="2"/>
      <c r="AM44" s="2"/>
      <c r="AN44" s="2"/>
      <c r="AO44" s="2"/>
    </row>
    <row r="45" spans="1:41" x14ac:dyDescent="0.15">
      <c r="A45" s="81"/>
      <c r="P45" s="2"/>
      <c r="Q45" s="2"/>
      <c r="R45" s="2"/>
      <c r="S45" s="2"/>
      <c r="T45" s="2"/>
      <c r="U45" s="2"/>
      <c r="V45" s="2"/>
      <c r="W45" s="2"/>
      <c r="X45" s="2"/>
      <c r="Y45" s="2"/>
      <c r="Z45" s="2"/>
      <c r="AA45" s="2"/>
      <c r="AB45" s="2"/>
      <c r="AC45" s="2"/>
      <c r="AD45" s="2"/>
      <c r="AE45" s="2"/>
      <c r="AF45" s="2"/>
      <c r="AG45" s="2"/>
      <c r="AH45" s="2"/>
      <c r="AI45" s="2"/>
      <c r="AJ45" s="2"/>
      <c r="AK45" s="2"/>
      <c r="AL45" s="2"/>
      <c r="AM45" s="2"/>
      <c r="AN45" s="2"/>
      <c r="AO45" s="2"/>
    </row>
    <row r="46" spans="1:41" ht="17" x14ac:dyDescent="0.15">
      <c r="A46" s="284" t="s">
        <v>355</v>
      </c>
      <c r="B46" s="105"/>
      <c r="C46" s="105"/>
      <c r="D46" s="105"/>
      <c r="E46" s="105"/>
      <c r="F46" s="105"/>
      <c r="G46" s="105"/>
      <c r="H46" s="105"/>
      <c r="I46" s="105"/>
      <c r="J46" s="105"/>
      <c r="K46" s="105"/>
      <c r="L46" s="105"/>
      <c r="N46" s="105"/>
      <c r="O46" s="19"/>
      <c r="P46" s="2"/>
      <c r="Q46" s="2"/>
      <c r="R46" s="2"/>
      <c r="S46" s="2"/>
      <c r="T46" s="2"/>
      <c r="U46" s="2"/>
      <c r="V46" s="2"/>
      <c r="W46" s="2"/>
      <c r="X46" s="2"/>
      <c r="Y46" s="2"/>
      <c r="Z46" s="2"/>
      <c r="AA46" s="2"/>
      <c r="AB46" s="2"/>
      <c r="AC46" s="2"/>
      <c r="AD46" s="2"/>
      <c r="AE46" s="2"/>
      <c r="AF46" s="2"/>
      <c r="AG46" s="2"/>
      <c r="AH46" s="2"/>
      <c r="AI46" s="2"/>
      <c r="AJ46" s="2"/>
      <c r="AK46" s="2"/>
      <c r="AL46" s="2"/>
      <c r="AM46" s="2"/>
      <c r="AN46" s="2"/>
      <c r="AO46" s="2"/>
    </row>
    <row r="47" spans="1:41" ht="16" x14ac:dyDescent="0.15">
      <c r="A47" s="284"/>
      <c r="B47" s="105"/>
      <c r="C47" s="105"/>
      <c r="D47" s="105"/>
      <c r="E47" s="105"/>
      <c r="F47" s="105"/>
      <c r="G47" s="105"/>
      <c r="H47" s="105"/>
      <c r="I47" s="105"/>
      <c r="J47" s="105"/>
      <c r="K47" s="105"/>
      <c r="L47" s="105"/>
      <c r="N47" s="105"/>
      <c r="O47" s="19"/>
      <c r="P47" s="2"/>
      <c r="Q47" s="2"/>
      <c r="R47" s="2"/>
      <c r="S47" s="2"/>
      <c r="T47" s="2"/>
      <c r="U47" s="2"/>
      <c r="V47" s="2"/>
      <c r="W47" s="2"/>
      <c r="X47" s="2"/>
      <c r="Y47" s="2"/>
      <c r="Z47" s="2"/>
      <c r="AA47" s="2"/>
      <c r="AB47" s="2"/>
      <c r="AC47" s="2"/>
      <c r="AD47" s="2"/>
      <c r="AE47" s="2"/>
      <c r="AF47" s="2"/>
      <c r="AG47" s="2"/>
      <c r="AH47" s="2"/>
      <c r="AI47" s="2"/>
      <c r="AJ47" s="2"/>
      <c r="AK47" s="2"/>
      <c r="AL47" s="2"/>
      <c r="AM47" s="2"/>
      <c r="AN47" s="2"/>
      <c r="AO47" s="2"/>
    </row>
    <row r="48" spans="1:41" ht="14" x14ac:dyDescent="0.2">
      <c r="A48" s="81" t="s">
        <v>118</v>
      </c>
      <c r="B48" s="105"/>
      <c r="C48" s="105"/>
      <c r="D48" s="105"/>
      <c r="E48" s="105"/>
      <c r="F48" s="105"/>
      <c r="G48" s="105"/>
      <c r="H48" s="105"/>
      <c r="I48" s="105"/>
      <c r="J48" s="105"/>
      <c r="K48" s="105"/>
      <c r="L48" s="105"/>
      <c r="N48" s="105"/>
      <c r="O48" s="19"/>
      <c r="P48" s="270"/>
    </row>
    <row r="49" spans="1:19" ht="36" customHeight="1" x14ac:dyDescent="0.2">
      <c r="A49" s="184" t="s">
        <v>356</v>
      </c>
      <c r="B49" s="61" t="s">
        <v>122</v>
      </c>
      <c r="C49" s="61" t="s">
        <v>148</v>
      </c>
      <c r="D49" s="61" t="s">
        <v>124</v>
      </c>
      <c r="E49" s="61" t="s">
        <v>125</v>
      </c>
      <c r="F49" s="61" t="s">
        <v>350</v>
      </c>
      <c r="G49" s="61" t="s">
        <v>175</v>
      </c>
      <c r="H49" s="60" t="s">
        <v>128</v>
      </c>
      <c r="I49" s="60" t="s">
        <v>129</v>
      </c>
      <c r="J49" s="61" t="s">
        <v>157</v>
      </c>
      <c r="K49" s="61" t="s">
        <v>131</v>
      </c>
      <c r="L49" s="61" t="s">
        <v>171</v>
      </c>
      <c r="M49" s="61" t="s">
        <v>133</v>
      </c>
      <c r="N49" s="61" t="s">
        <v>164</v>
      </c>
      <c r="O49" s="60" t="s">
        <v>134</v>
      </c>
      <c r="P49" s="276"/>
      <c r="R49" s="270"/>
      <c r="S49" s="270"/>
    </row>
    <row r="50" spans="1:19" ht="25.5" customHeight="1" x14ac:dyDescent="0.2">
      <c r="A50" s="285" t="s">
        <v>357</v>
      </c>
      <c r="B50" s="139">
        <f t="shared" ref="B50:O50" si="15">B64</f>
        <v>3948</v>
      </c>
      <c r="C50" s="139">
        <f t="shared" si="15"/>
        <v>136829</v>
      </c>
      <c r="D50" s="139">
        <f t="shared" si="15"/>
        <v>29916</v>
      </c>
      <c r="E50" s="139">
        <f t="shared" si="15"/>
        <v>48</v>
      </c>
      <c r="F50" s="139">
        <f t="shared" si="15"/>
        <v>30157</v>
      </c>
      <c r="G50" s="139">
        <f t="shared" si="15"/>
        <v>1354</v>
      </c>
      <c r="H50" s="139">
        <f t="shared" si="15"/>
        <v>923628</v>
      </c>
      <c r="I50" s="139">
        <f t="shared" si="15"/>
        <v>71216</v>
      </c>
      <c r="J50" s="139">
        <f t="shared" si="15"/>
        <v>26861</v>
      </c>
      <c r="K50" s="139">
        <f t="shared" si="15"/>
        <v>4538</v>
      </c>
      <c r="L50" s="139">
        <f t="shared" si="15"/>
        <v>39407</v>
      </c>
      <c r="M50" s="139">
        <f t="shared" si="15"/>
        <v>9140</v>
      </c>
      <c r="N50" s="139">
        <f t="shared" si="15"/>
        <v>1</v>
      </c>
      <c r="O50" s="139">
        <f t="shared" si="15"/>
        <v>1277043</v>
      </c>
      <c r="P50" s="276"/>
      <c r="R50" s="270"/>
      <c r="S50" s="270"/>
    </row>
    <row r="51" spans="1:19" x14ac:dyDescent="0.2">
      <c r="A51" s="81"/>
      <c r="P51" s="270"/>
      <c r="Q51" s="270"/>
    </row>
    <row r="52" spans="1:19" x14ac:dyDescent="0.2">
      <c r="A52" s="81"/>
      <c r="P52" s="270"/>
      <c r="Q52" s="270"/>
    </row>
    <row r="53" spans="1:19" x14ac:dyDescent="0.2">
      <c r="A53" s="81"/>
      <c r="P53" s="270"/>
      <c r="Q53" s="270"/>
    </row>
    <row r="54" spans="1:19" x14ac:dyDescent="0.2">
      <c r="A54" s="81"/>
      <c r="P54" s="270"/>
      <c r="Q54" s="270"/>
    </row>
    <row r="55" spans="1:19" ht="14" x14ac:dyDescent="0.2">
      <c r="A55" s="81" t="s">
        <v>136</v>
      </c>
      <c r="B55" s="105"/>
      <c r="C55" s="105"/>
      <c r="D55" s="105"/>
      <c r="E55" s="105"/>
      <c r="F55" s="105"/>
      <c r="G55" s="105"/>
      <c r="H55" s="105"/>
      <c r="I55" s="105"/>
      <c r="J55" s="105"/>
      <c r="K55" s="105"/>
      <c r="L55" s="105"/>
      <c r="M55" s="105"/>
      <c r="O55" s="277"/>
      <c r="P55" s="270"/>
      <c r="Q55" s="270"/>
    </row>
    <row r="56" spans="1:19" ht="34" x14ac:dyDescent="0.2">
      <c r="A56" s="274" t="s">
        <v>356</v>
      </c>
      <c r="B56" s="153" t="s">
        <v>122</v>
      </c>
      <c r="C56" s="153" t="s">
        <v>148</v>
      </c>
      <c r="D56" s="153" t="s">
        <v>124</v>
      </c>
      <c r="E56" s="153" t="s">
        <v>125</v>
      </c>
      <c r="F56" s="153" t="s">
        <v>350</v>
      </c>
      <c r="G56" s="153" t="s">
        <v>175</v>
      </c>
      <c r="H56" s="82" t="s">
        <v>128</v>
      </c>
      <c r="I56" s="82" t="s">
        <v>129</v>
      </c>
      <c r="J56" s="153" t="s">
        <v>157</v>
      </c>
      <c r="K56" s="153" t="s">
        <v>131</v>
      </c>
      <c r="L56" s="153" t="s">
        <v>171</v>
      </c>
      <c r="M56" s="153" t="s">
        <v>133</v>
      </c>
      <c r="N56" s="153" t="s">
        <v>164</v>
      </c>
      <c r="O56" s="82" t="s">
        <v>134</v>
      </c>
      <c r="P56" s="276"/>
      <c r="R56" s="270"/>
      <c r="S56" s="270"/>
    </row>
    <row r="57" spans="1:19" ht="16" x14ac:dyDescent="0.2">
      <c r="A57" s="275" t="s">
        <v>220</v>
      </c>
      <c r="B57" s="275">
        <f>B71+L71+M71</f>
        <v>2407</v>
      </c>
      <c r="C57" s="275">
        <f>C71+D71</f>
        <v>114566</v>
      </c>
      <c r="D57" s="275">
        <f>E71</f>
        <v>24569</v>
      </c>
      <c r="E57" s="275">
        <f>F71</f>
        <v>1</v>
      </c>
      <c r="F57" s="275">
        <f>G71+H71+I71</f>
        <v>24921</v>
      </c>
      <c r="G57" s="275">
        <f>J71</f>
        <v>1094</v>
      </c>
      <c r="H57" s="275">
        <f>K71+P71</f>
        <v>720565</v>
      </c>
      <c r="I57" s="275">
        <f>N71+O71</f>
        <v>40151</v>
      </c>
      <c r="J57" s="275">
        <f>Q71+R71+S71+T71</f>
        <v>12964</v>
      </c>
      <c r="K57" s="275">
        <f>U71+V71</f>
        <v>3508</v>
      </c>
      <c r="L57" s="275">
        <f>W71+X71</f>
        <v>19421</v>
      </c>
      <c r="M57" s="275">
        <f>Y71</f>
        <v>6610</v>
      </c>
      <c r="N57" s="275">
        <f>Z71</f>
        <v>0</v>
      </c>
      <c r="O57" s="275">
        <f t="shared" ref="O57:O63" si="16">SUM(B57:N57)</f>
        <v>970777</v>
      </c>
      <c r="P57" s="276"/>
      <c r="R57" s="270"/>
      <c r="S57" s="270"/>
    </row>
    <row r="58" spans="1:19" ht="17" x14ac:dyDescent="0.2">
      <c r="A58" s="274" t="s">
        <v>221</v>
      </c>
      <c r="B58" s="275">
        <f>B76+L76+M76</f>
        <v>59</v>
      </c>
      <c r="C58" s="275">
        <f>C76+D76</f>
        <v>17189</v>
      </c>
      <c r="D58" s="275">
        <f>E76</f>
        <v>2970</v>
      </c>
      <c r="E58" s="275">
        <f>F76</f>
        <v>12</v>
      </c>
      <c r="F58" s="275">
        <f>G76+H76+I76</f>
        <v>897</v>
      </c>
      <c r="G58" s="275">
        <f>J76</f>
        <v>35</v>
      </c>
      <c r="H58" s="275">
        <f>K76+P76</f>
        <v>199107</v>
      </c>
      <c r="I58" s="275">
        <f>N76+O76</f>
        <v>25552</v>
      </c>
      <c r="J58" s="275">
        <f>Q76+R76+S76+T76</f>
        <v>10518</v>
      </c>
      <c r="K58" s="275">
        <f>U76+V76</f>
        <v>30</v>
      </c>
      <c r="L58" s="275">
        <f>W76+X76</f>
        <v>14452</v>
      </c>
      <c r="M58" s="275">
        <f t="shared" ref="M58:N63" si="17">Y72</f>
        <v>446</v>
      </c>
      <c r="N58" s="275">
        <f t="shared" si="17"/>
        <v>0</v>
      </c>
      <c r="O58" s="275">
        <f t="shared" si="16"/>
        <v>271267</v>
      </c>
      <c r="P58" s="276"/>
      <c r="R58" s="270"/>
      <c r="S58" s="270"/>
    </row>
    <row r="59" spans="1:19" ht="17" x14ac:dyDescent="0.2">
      <c r="A59" s="274" t="s">
        <v>222</v>
      </c>
      <c r="B59" s="275">
        <f>B77+L77+M77</f>
        <v>1</v>
      </c>
      <c r="C59" s="275">
        <f>C77+D77</f>
        <v>1010</v>
      </c>
      <c r="D59" s="275">
        <f>E77</f>
        <v>5</v>
      </c>
      <c r="E59" s="275">
        <f>F77</f>
        <v>0</v>
      </c>
      <c r="F59" s="275">
        <f>G77+H77+I77</f>
        <v>6</v>
      </c>
      <c r="G59" s="275">
        <f>J77</f>
        <v>0</v>
      </c>
      <c r="H59" s="275">
        <f>K77+P77</f>
        <v>1338</v>
      </c>
      <c r="I59" s="275">
        <f>N77+O77</f>
        <v>7</v>
      </c>
      <c r="J59" s="275">
        <f>Q77+R77+S77+T77</f>
        <v>9</v>
      </c>
      <c r="K59" s="275">
        <f>U77+V77</f>
        <v>0</v>
      </c>
      <c r="L59" s="275">
        <f>W77+X77</f>
        <v>6</v>
      </c>
      <c r="M59" s="275">
        <f t="shared" si="17"/>
        <v>1283</v>
      </c>
      <c r="N59" s="275">
        <f t="shared" si="17"/>
        <v>1</v>
      </c>
      <c r="O59" s="275">
        <f t="shared" si="16"/>
        <v>3666</v>
      </c>
      <c r="P59" s="276"/>
      <c r="R59" s="270"/>
      <c r="S59" s="270"/>
    </row>
    <row r="60" spans="1:19" ht="17" x14ac:dyDescent="0.2">
      <c r="A60" s="274" t="s">
        <v>223</v>
      </c>
      <c r="B60" s="275">
        <f t="shared" ref="B60:B62" si="18">B72+L72+M72</f>
        <v>114</v>
      </c>
      <c r="C60" s="275">
        <f t="shared" ref="C60:C62" si="19">C72+D72</f>
        <v>1058</v>
      </c>
      <c r="D60" s="275">
        <f t="shared" ref="D60:E62" si="20">E72</f>
        <v>889</v>
      </c>
      <c r="E60" s="275">
        <f t="shared" si="20"/>
        <v>18</v>
      </c>
      <c r="F60" s="275">
        <f t="shared" ref="F60:F62" si="21">G72+H72+I72</f>
        <v>469</v>
      </c>
      <c r="G60" s="275">
        <f t="shared" ref="G60:G62" si="22">J72</f>
        <v>35</v>
      </c>
      <c r="H60" s="275">
        <f t="shared" ref="H60:H62" si="23">K72+P72</f>
        <v>1291</v>
      </c>
      <c r="I60" s="275">
        <f t="shared" ref="I60:I62" si="24">N72+O72</f>
        <v>939</v>
      </c>
      <c r="J60" s="275">
        <f t="shared" ref="J60:J62" si="25">Q72+R72+S72+T72</f>
        <v>1295</v>
      </c>
      <c r="K60" s="275">
        <f t="shared" ref="K60:K62" si="26">U72+V72</f>
        <v>83</v>
      </c>
      <c r="L60" s="275">
        <f t="shared" ref="L60:L62" si="27">W72+X72</f>
        <v>3684</v>
      </c>
      <c r="M60" s="275">
        <f t="shared" si="17"/>
        <v>316</v>
      </c>
      <c r="N60" s="275">
        <f t="shared" si="17"/>
        <v>0</v>
      </c>
      <c r="O60" s="275">
        <f t="shared" si="16"/>
        <v>10191</v>
      </c>
      <c r="P60" s="276"/>
      <c r="R60" s="270"/>
      <c r="S60" s="270"/>
    </row>
    <row r="61" spans="1:19" ht="17" x14ac:dyDescent="0.2">
      <c r="A61" s="274" t="s">
        <v>224</v>
      </c>
      <c r="B61" s="275">
        <f t="shared" si="18"/>
        <v>901</v>
      </c>
      <c r="C61" s="275">
        <f t="shared" si="19"/>
        <v>2307</v>
      </c>
      <c r="D61" s="275">
        <f t="shared" si="20"/>
        <v>851</v>
      </c>
      <c r="E61" s="275">
        <f t="shared" si="20"/>
        <v>15</v>
      </c>
      <c r="F61" s="275">
        <f t="shared" si="21"/>
        <v>2873</v>
      </c>
      <c r="G61" s="275">
        <f t="shared" si="22"/>
        <v>136</v>
      </c>
      <c r="H61" s="275">
        <f t="shared" si="23"/>
        <v>930</v>
      </c>
      <c r="I61" s="275">
        <f t="shared" si="24"/>
        <v>3577</v>
      </c>
      <c r="J61" s="275">
        <f t="shared" si="25"/>
        <v>1611</v>
      </c>
      <c r="K61" s="275">
        <f t="shared" si="26"/>
        <v>677</v>
      </c>
      <c r="L61" s="275">
        <f t="shared" si="27"/>
        <v>1478</v>
      </c>
      <c r="M61" s="275">
        <f t="shared" si="17"/>
        <v>115</v>
      </c>
      <c r="N61" s="275">
        <f t="shared" si="17"/>
        <v>0</v>
      </c>
      <c r="O61" s="275">
        <f t="shared" si="16"/>
        <v>15471</v>
      </c>
      <c r="P61" s="276"/>
      <c r="R61" s="270"/>
      <c r="S61" s="270"/>
    </row>
    <row r="62" spans="1:19" ht="16" x14ac:dyDescent="0.2">
      <c r="A62" s="275" t="s">
        <v>232</v>
      </c>
      <c r="B62" s="275">
        <f t="shared" si="18"/>
        <v>400</v>
      </c>
      <c r="C62" s="275">
        <f t="shared" si="19"/>
        <v>413</v>
      </c>
      <c r="D62" s="275">
        <f t="shared" si="20"/>
        <v>443</v>
      </c>
      <c r="E62" s="275">
        <f t="shared" si="20"/>
        <v>2</v>
      </c>
      <c r="F62" s="275">
        <f t="shared" si="21"/>
        <v>740</v>
      </c>
      <c r="G62" s="275">
        <f t="shared" si="22"/>
        <v>42</v>
      </c>
      <c r="H62" s="275">
        <f t="shared" si="23"/>
        <v>258</v>
      </c>
      <c r="I62" s="275">
        <f t="shared" si="24"/>
        <v>573</v>
      </c>
      <c r="J62" s="275">
        <f t="shared" si="25"/>
        <v>327</v>
      </c>
      <c r="K62" s="275">
        <f t="shared" si="26"/>
        <v>182</v>
      </c>
      <c r="L62" s="275">
        <f t="shared" si="27"/>
        <v>246</v>
      </c>
      <c r="M62" s="275">
        <f t="shared" si="17"/>
        <v>369</v>
      </c>
      <c r="N62" s="275">
        <f t="shared" si="17"/>
        <v>0</v>
      </c>
      <c r="O62" s="275">
        <f t="shared" si="16"/>
        <v>3995</v>
      </c>
      <c r="P62" s="276"/>
      <c r="R62" s="270"/>
      <c r="S62" s="270"/>
    </row>
    <row r="63" spans="1:19" ht="17" x14ac:dyDescent="0.2">
      <c r="A63" s="274" t="s">
        <v>233</v>
      </c>
      <c r="B63" s="275">
        <f>B75+L75+M75</f>
        <v>66</v>
      </c>
      <c r="C63" s="275">
        <f>C75+D75</f>
        <v>286</v>
      </c>
      <c r="D63" s="275">
        <f>E75</f>
        <v>189</v>
      </c>
      <c r="E63" s="275">
        <f>F75</f>
        <v>0</v>
      </c>
      <c r="F63" s="275">
        <f>G75+H75+I75</f>
        <v>251</v>
      </c>
      <c r="G63" s="275">
        <f>J75</f>
        <v>12</v>
      </c>
      <c r="H63" s="275">
        <f>K75+P75</f>
        <v>139</v>
      </c>
      <c r="I63" s="275">
        <f>N75+O75</f>
        <v>417</v>
      </c>
      <c r="J63" s="275">
        <f>Q75+R75+S75+T75</f>
        <v>137</v>
      </c>
      <c r="K63" s="275">
        <f>U75+V75</f>
        <v>58</v>
      </c>
      <c r="L63" s="275">
        <f>W75+X75</f>
        <v>120</v>
      </c>
      <c r="M63" s="275">
        <f t="shared" si="17"/>
        <v>1</v>
      </c>
      <c r="N63" s="275">
        <f t="shared" si="17"/>
        <v>0</v>
      </c>
      <c r="O63" s="275">
        <f t="shared" si="16"/>
        <v>1676</v>
      </c>
      <c r="P63" s="276"/>
    </row>
    <row r="64" spans="1:19" ht="34" x14ac:dyDescent="0.2">
      <c r="A64" s="286" t="s">
        <v>357</v>
      </c>
      <c r="B64" s="275">
        <f>SUM(B57:B63)</f>
        <v>3948</v>
      </c>
      <c r="C64" s="275">
        <f>SUM(C57:C63)</f>
        <v>136829</v>
      </c>
      <c r="D64" s="275">
        <f t="shared" ref="D64:O64" si="28">SUM(D57:D63)</f>
        <v>29916</v>
      </c>
      <c r="E64" s="275">
        <f t="shared" si="28"/>
        <v>48</v>
      </c>
      <c r="F64" s="275">
        <f t="shared" si="28"/>
        <v>30157</v>
      </c>
      <c r="G64" s="275">
        <f t="shared" si="28"/>
        <v>1354</v>
      </c>
      <c r="H64" s="275">
        <f t="shared" si="28"/>
        <v>923628</v>
      </c>
      <c r="I64" s="275">
        <f t="shared" si="28"/>
        <v>71216</v>
      </c>
      <c r="J64" s="275">
        <f t="shared" si="28"/>
        <v>26861</v>
      </c>
      <c r="K64" s="275">
        <f t="shared" si="28"/>
        <v>4538</v>
      </c>
      <c r="L64" s="275">
        <f t="shared" si="28"/>
        <v>39407</v>
      </c>
      <c r="M64" s="275">
        <f t="shared" si="28"/>
        <v>9140</v>
      </c>
      <c r="N64" s="275">
        <f t="shared" si="28"/>
        <v>1</v>
      </c>
      <c r="O64" s="275">
        <f t="shared" si="28"/>
        <v>1277043</v>
      </c>
      <c r="P64" s="276"/>
    </row>
    <row r="65" spans="1:27" x14ac:dyDescent="0.2">
      <c r="A65" s="81"/>
      <c r="B65" s="105"/>
      <c r="C65" s="105"/>
      <c r="D65" s="105"/>
      <c r="E65" s="105"/>
      <c r="F65" s="105"/>
      <c r="G65" s="105"/>
      <c r="H65" s="105"/>
      <c r="I65" s="105"/>
      <c r="J65" s="105"/>
      <c r="K65" s="105"/>
      <c r="L65" s="105"/>
      <c r="M65" s="105"/>
      <c r="O65" s="277"/>
    </row>
    <row r="66" spans="1:27" x14ac:dyDescent="0.2">
      <c r="A66" s="81"/>
      <c r="B66" s="105"/>
      <c r="C66" s="105"/>
      <c r="D66" s="105"/>
      <c r="E66" s="105"/>
      <c r="F66" s="105"/>
      <c r="G66" s="105"/>
      <c r="H66" s="105"/>
      <c r="I66" s="105"/>
      <c r="J66" s="105"/>
      <c r="K66" s="105"/>
      <c r="L66" s="105"/>
      <c r="M66" s="105"/>
      <c r="O66" s="277"/>
    </row>
    <row r="67" spans="1:27" x14ac:dyDescent="0.2">
      <c r="A67" s="81"/>
      <c r="B67" s="105"/>
      <c r="C67" s="105"/>
      <c r="D67" s="105"/>
      <c r="E67" s="105"/>
      <c r="F67" s="105"/>
      <c r="G67" s="105"/>
      <c r="H67" s="105"/>
      <c r="I67" s="105"/>
      <c r="J67" s="105"/>
      <c r="K67" s="105"/>
      <c r="L67" s="105"/>
      <c r="M67" s="105"/>
      <c r="O67" s="277"/>
    </row>
    <row r="68" spans="1:27" x14ac:dyDescent="0.2">
      <c r="A68" s="81"/>
      <c r="B68" s="105"/>
      <c r="C68" s="105"/>
      <c r="D68" s="105"/>
      <c r="E68" s="105"/>
      <c r="F68" s="105"/>
      <c r="G68" s="105"/>
      <c r="H68" s="105"/>
      <c r="I68" s="105"/>
      <c r="J68" s="105"/>
      <c r="K68" s="105"/>
      <c r="L68" s="105"/>
      <c r="M68" s="105"/>
      <c r="O68" s="277"/>
    </row>
    <row r="69" spans="1:27" ht="14" x14ac:dyDescent="0.2">
      <c r="A69" s="81" t="s">
        <v>194</v>
      </c>
      <c r="B69" s="105"/>
      <c r="C69" s="105"/>
      <c r="D69" s="105"/>
      <c r="E69" s="105"/>
      <c r="F69" s="105"/>
      <c r="G69" s="105"/>
      <c r="H69" s="105"/>
      <c r="I69" s="105"/>
      <c r="J69" s="105"/>
      <c r="K69" s="105"/>
      <c r="L69" s="105"/>
      <c r="M69" s="105"/>
      <c r="O69" s="277"/>
    </row>
    <row r="70" spans="1:27" ht="39.75" customHeight="1" x14ac:dyDescent="0.2">
      <c r="A70" s="184" t="s">
        <v>356</v>
      </c>
      <c r="B70" s="184" t="s">
        <v>146</v>
      </c>
      <c r="C70" s="60" t="s">
        <v>148</v>
      </c>
      <c r="D70" s="60" t="s">
        <v>149</v>
      </c>
      <c r="E70" s="60" t="s">
        <v>124</v>
      </c>
      <c r="F70" s="60" t="s">
        <v>125</v>
      </c>
      <c r="G70" s="60" t="s">
        <v>126</v>
      </c>
      <c r="H70" s="60" t="s">
        <v>150</v>
      </c>
      <c r="I70" s="134" t="s">
        <v>196</v>
      </c>
      <c r="J70" s="60" t="s">
        <v>151</v>
      </c>
      <c r="K70" s="60" t="s">
        <v>153</v>
      </c>
      <c r="L70" s="60" t="s">
        <v>180</v>
      </c>
      <c r="M70" s="60" t="s">
        <v>197</v>
      </c>
      <c r="N70" s="60" t="s">
        <v>154</v>
      </c>
      <c r="O70" s="61" t="s">
        <v>155</v>
      </c>
      <c r="P70" s="60" t="s">
        <v>156</v>
      </c>
      <c r="Q70" s="60" t="s">
        <v>157</v>
      </c>
      <c r="R70" s="61" t="s">
        <v>158</v>
      </c>
      <c r="S70" s="60" t="s">
        <v>160</v>
      </c>
      <c r="T70" s="62" t="s">
        <v>182</v>
      </c>
      <c r="U70" s="62" t="s">
        <v>181</v>
      </c>
      <c r="V70" s="62" t="s">
        <v>159</v>
      </c>
      <c r="W70" s="62" t="s">
        <v>171</v>
      </c>
      <c r="X70" s="62" t="s">
        <v>161</v>
      </c>
      <c r="Y70" s="62" t="s">
        <v>162</v>
      </c>
      <c r="Z70" s="62" t="s">
        <v>164</v>
      </c>
      <c r="AA70" s="62" t="s">
        <v>134</v>
      </c>
    </row>
    <row r="71" spans="1:27" ht="16" x14ac:dyDescent="0.2">
      <c r="A71" s="139" t="s">
        <v>228</v>
      </c>
      <c r="B71" s="139">
        <v>1317</v>
      </c>
      <c r="C71" s="287">
        <v>65102</v>
      </c>
      <c r="D71" s="68">
        <v>49464</v>
      </c>
      <c r="E71" s="68">
        <v>24569</v>
      </c>
      <c r="F71" s="68">
        <v>1</v>
      </c>
      <c r="G71" s="68">
        <v>14402</v>
      </c>
      <c r="H71" s="68">
        <v>10479</v>
      </c>
      <c r="I71" s="68">
        <v>40</v>
      </c>
      <c r="J71" s="68">
        <v>1094</v>
      </c>
      <c r="K71" s="68">
        <v>2468</v>
      </c>
      <c r="L71" s="68">
        <v>2</v>
      </c>
      <c r="M71" s="68">
        <v>1088</v>
      </c>
      <c r="N71" s="68">
        <v>6902</v>
      </c>
      <c r="O71" s="68">
        <v>33249</v>
      </c>
      <c r="P71" s="68">
        <v>718097</v>
      </c>
      <c r="Q71" s="68">
        <v>252</v>
      </c>
      <c r="R71" s="288">
        <v>11924</v>
      </c>
      <c r="S71" s="68">
        <v>1</v>
      </c>
      <c r="T71" s="68">
        <v>787</v>
      </c>
      <c r="U71" s="68">
        <v>2006</v>
      </c>
      <c r="V71" s="68">
        <v>1502</v>
      </c>
      <c r="W71" s="68">
        <v>13629</v>
      </c>
      <c r="X71" s="68">
        <v>5792</v>
      </c>
      <c r="Y71" s="68">
        <v>6610</v>
      </c>
      <c r="Z71" s="68"/>
      <c r="AA71" s="68">
        <v>970777</v>
      </c>
    </row>
    <row r="72" spans="1:27" ht="16" x14ac:dyDescent="0.2">
      <c r="A72" s="184" t="s">
        <v>221</v>
      </c>
      <c r="B72" s="184">
        <v>41</v>
      </c>
      <c r="C72" s="287">
        <v>506</v>
      </c>
      <c r="D72" s="68">
        <v>552</v>
      </c>
      <c r="E72" s="68">
        <v>889</v>
      </c>
      <c r="F72" s="68">
        <v>18</v>
      </c>
      <c r="G72" s="68">
        <v>272</v>
      </c>
      <c r="H72" s="68">
        <v>186</v>
      </c>
      <c r="I72" s="68">
        <v>11</v>
      </c>
      <c r="J72" s="68">
        <v>35</v>
      </c>
      <c r="K72" s="68">
        <v>88</v>
      </c>
      <c r="L72" s="68">
        <v>16</v>
      </c>
      <c r="M72" s="68">
        <v>57</v>
      </c>
      <c r="N72" s="68">
        <v>139</v>
      </c>
      <c r="O72" s="68">
        <v>800</v>
      </c>
      <c r="P72" s="68">
        <v>1203</v>
      </c>
      <c r="Q72" s="68">
        <v>22</v>
      </c>
      <c r="R72" s="288">
        <v>1050</v>
      </c>
      <c r="S72" s="68">
        <v>2</v>
      </c>
      <c r="T72" s="68">
        <v>221</v>
      </c>
      <c r="U72" s="68">
        <v>33</v>
      </c>
      <c r="V72" s="68">
        <v>50</v>
      </c>
      <c r="W72" s="68">
        <v>3422</v>
      </c>
      <c r="X72" s="68">
        <v>262</v>
      </c>
      <c r="Y72" s="68">
        <v>446</v>
      </c>
      <c r="Z72" s="68"/>
      <c r="AA72" s="68">
        <v>10321</v>
      </c>
    </row>
    <row r="73" spans="1:27" ht="14" x14ac:dyDescent="0.15">
      <c r="A73" s="184" t="s">
        <v>229</v>
      </c>
      <c r="B73" s="184">
        <v>494</v>
      </c>
      <c r="C73" s="287">
        <v>364</v>
      </c>
      <c r="D73" s="68">
        <v>1943</v>
      </c>
      <c r="E73" s="68">
        <v>851</v>
      </c>
      <c r="F73" s="68">
        <v>15</v>
      </c>
      <c r="G73" s="68">
        <v>1273</v>
      </c>
      <c r="H73" s="68">
        <v>1569</v>
      </c>
      <c r="I73" s="68">
        <v>31</v>
      </c>
      <c r="J73" s="68">
        <v>136</v>
      </c>
      <c r="K73" s="287">
        <v>369</v>
      </c>
      <c r="L73" s="68">
        <v>4</v>
      </c>
      <c r="M73" s="68">
        <v>403</v>
      </c>
      <c r="N73" s="68">
        <v>251</v>
      </c>
      <c r="O73" s="68">
        <v>3326</v>
      </c>
      <c r="P73" s="68">
        <v>561</v>
      </c>
      <c r="Q73" s="68">
        <v>52</v>
      </c>
      <c r="R73" s="287">
        <v>1415</v>
      </c>
      <c r="S73" s="139">
        <v>1</v>
      </c>
      <c r="T73" s="68">
        <v>143</v>
      </c>
      <c r="U73" s="68">
        <v>141</v>
      </c>
      <c r="V73" s="68">
        <v>536</v>
      </c>
      <c r="W73" s="68">
        <v>484</v>
      </c>
      <c r="X73" s="68">
        <v>994</v>
      </c>
      <c r="Y73" s="68">
        <v>1283</v>
      </c>
      <c r="Z73" s="68">
        <v>1</v>
      </c>
      <c r="AA73" s="68">
        <v>16640</v>
      </c>
    </row>
    <row r="74" spans="1:27" x14ac:dyDescent="0.15">
      <c r="A74" s="139" t="s">
        <v>230</v>
      </c>
      <c r="B74" s="139">
        <v>222</v>
      </c>
      <c r="C74" s="287">
        <v>72</v>
      </c>
      <c r="D74" s="68">
        <v>341</v>
      </c>
      <c r="E74" s="68">
        <v>443</v>
      </c>
      <c r="F74" s="68">
        <v>2</v>
      </c>
      <c r="G74" s="68">
        <v>366</v>
      </c>
      <c r="H74" s="68">
        <v>340</v>
      </c>
      <c r="I74" s="68">
        <v>34</v>
      </c>
      <c r="J74" s="68">
        <v>42</v>
      </c>
      <c r="K74" s="287">
        <v>85</v>
      </c>
      <c r="L74" s="68">
        <v>3</v>
      </c>
      <c r="M74" s="68">
        <v>175</v>
      </c>
      <c r="N74" s="68">
        <v>36</v>
      </c>
      <c r="O74" s="68">
        <v>537</v>
      </c>
      <c r="P74" s="68">
        <v>173</v>
      </c>
      <c r="Q74" s="68">
        <v>29</v>
      </c>
      <c r="R74" s="287">
        <v>278</v>
      </c>
      <c r="S74" s="139">
        <v>2</v>
      </c>
      <c r="T74" s="68">
        <v>18</v>
      </c>
      <c r="U74" s="68">
        <v>39</v>
      </c>
      <c r="V74" s="68">
        <v>143</v>
      </c>
      <c r="W74" s="68">
        <v>50</v>
      </c>
      <c r="X74" s="68">
        <v>196</v>
      </c>
      <c r="Y74" s="68">
        <v>316</v>
      </c>
      <c r="Z74" s="68"/>
      <c r="AA74" s="68">
        <v>3942</v>
      </c>
    </row>
    <row r="75" spans="1:27" ht="14" x14ac:dyDescent="0.15">
      <c r="A75" s="184" t="s">
        <v>231</v>
      </c>
      <c r="B75" s="184">
        <v>43</v>
      </c>
      <c r="C75" s="287">
        <v>74</v>
      </c>
      <c r="D75" s="68">
        <v>212</v>
      </c>
      <c r="E75" s="68">
        <v>189</v>
      </c>
      <c r="F75" s="68"/>
      <c r="G75" s="68">
        <v>117</v>
      </c>
      <c r="H75" s="287">
        <v>129</v>
      </c>
      <c r="I75" s="139">
        <v>5</v>
      </c>
      <c r="J75" s="287">
        <v>12</v>
      </c>
      <c r="K75" s="287">
        <v>58</v>
      </c>
      <c r="L75" s="289"/>
      <c r="M75" s="68">
        <v>23</v>
      </c>
      <c r="N75" s="287">
        <v>55</v>
      </c>
      <c r="O75" s="68">
        <v>362</v>
      </c>
      <c r="P75" s="68">
        <v>81</v>
      </c>
      <c r="Q75" s="287">
        <v>7</v>
      </c>
      <c r="R75" s="287">
        <v>124</v>
      </c>
      <c r="S75" s="139"/>
      <c r="T75" s="62">
        <v>6</v>
      </c>
      <c r="U75" s="68">
        <v>14</v>
      </c>
      <c r="V75" s="68">
        <v>44</v>
      </c>
      <c r="W75" s="68">
        <v>36</v>
      </c>
      <c r="X75" s="62">
        <v>84</v>
      </c>
      <c r="Y75" s="62">
        <v>115</v>
      </c>
      <c r="Z75" s="68"/>
      <c r="AA75" s="68">
        <v>1790</v>
      </c>
    </row>
    <row r="76" spans="1:27" ht="16" x14ac:dyDescent="0.2">
      <c r="A76" s="184" t="s">
        <v>232</v>
      </c>
      <c r="B76" s="184">
        <v>28</v>
      </c>
      <c r="C76" s="287">
        <v>14548</v>
      </c>
      <c r="D76" s="68">
        <v>2641</v>
      </c>
      <c r="E76" s="68">
        <v>2970</v>
      </c>
      <c r="F76" s="68">
        <v>12</v>
      </c>
      <c r="G76" s="68">
        <v>814</v>
      </c>
      <c r="H76" s="68">
        <v>76</v>
      </c>
      <c r="I76" s="68">
        <v>7</v>
      </c>
      <c r="J76" s="68">
        <v>35</v>
      </c>
      <c r="K76" s="68">
        <v>86</v>
      </c>
      <c r="L76" s="68">
        <v>16</v>
      </c>
      <c r="M76" s="68">
        <v>15</v>
      </c>
      <c r="N76" s="68">
        <v>1198</v>
      </c>
      <c r="O76" s="68">
        <v>24354</v>
      </c>
      <c r="P76" s="68">
        <v>199021</v>
      </c>
      <c r="Q76" s="68">
        <v>13</v>
      </c>
      <c r="R76" s="288">
        <v>10495</v>
      </c>
      <c r="S76" s="68"/>
      <c r="T76" s="68">
        <v>10</v>
      </c>
      <c r="U76" s="68">
        <v>9</v>
      </c>
      <c r="V76" s="68">
        <v>21</v>
      </c>
      <c r="W76" s="68">
        <v>13982</v>
      </c>
      <c r="X76" s="68">
        <v>470</v>
      </c>
      <c r="Y76" s="68">
        <v>369</v>
      </c>
      <c r="Z76" s="68"/>
      <c r="AA76" s="68">
        <v>271190</v>
      </c>
    </row>
    <row r="77" spans="1:27" ht="16" x14ac:dyDescent="0.2">
      <c r="A77" s="184" t="s">
        <v>233</v>
      </c>
      <c r="B77" s="184"/>
      <c r="C77" s="287">
        <v>989</v>
      </c>
      <c r="D77" s="68">
        <v>21</v>
      </c>
      <c r="E77" s="68">
        <v>5</v>
      </c>
      <c r="F77" s="68"/>
      <c r="G77" s="68">
        <v>6</v>
      </c>
      <c r="H77" s="68"/>
      <c r="I77" s="68"/>
      <c r="J77" s="68"/>
      <c r="K77" s="68"/>
      <c r="L77" s="68"/>
      <c r="M77" s="68">
        <v>1</v>
      </c>
      <c r="N77" s="68">
        <v>1</v>
      </c>
      <c r="O77" s="68">
        <v>6</v>
      </c>
      <c r="P77" s="68">
        <v>1338</v>
      </c>
      <c r="Q77" s="68"/>
      <c r="R77" s="288">
        <v>9</v>
      </c>
      <c r="S77" s="68"/>
      <c r="T77" s="68"/>
      <c r="U77" s="68"/>
      <c r="V77" s="68"/>
      <c r="W77" s="68">
        <v>6</v>
      </c>
      <c r="X77" s="68"/>
      <c r="Y77" s="68">
        <v>1</v>
      </c>
      <c r="Z77" s="68"/>
      <c r="AA77" s="68">
        <v>2383</v>
      </c>
    </row>
    <row r="78" spans="1:27" ht="14" customHeight="1" x14ac:dyDescent="0.2">
      <c r="A78" s="184" t="s">
        <v>357</v>
      </c>
      <c r="B78" s="290">
        <f>SUM(B71:B77)</f>
        <v>2145</v>
      </c>
      <c r="C78" s="290">
        <f t="shared" ref="C78:AA78" si="29">SUM(C71:C77)</f>
        <v>81655</v>
      </c>
      <c r="D78" s="290">
        <f t="shared" si="29"/>
        <v>55174</v>
      </c>
      <c r="E78" s="290">
        <f t="shared" si="29"/>
        <v>29916</v>
      </c>
      <c r="F78" s="290">
        <f t="shared" si="29"/>
        <v>48</v>
      </c>
      <c r="G78" s="290">
        <f t="shared" si="29"/>
        <v>17250</v>
      </c>
      <c r="H78" s="290">
        <f t="shared" si="29"/>
        <v>12779</v>
      </c>
      <c r="I78" s="290">
        <f t="shared" si="29"/>
        <v>128</v>
      </c>
      <c r="J78" s="290">
        <f t="shared" si="29"/>
        <v>1354</v>
      </c>
      <c r="K78" s="290">
        <f t="shared" si="29"/>
        <v>3154</v>
      </c>
      <c r="L78" s="290">
        <f t="shared" si="29"/>
        <v>41</v>
      </c>
      <c r="M78" s="290">
        <f t="shared" si="29"/>
        <v>1762</v>
      </c>
      <c r="N78" s="290">
        <f t="shared" si="29"/>
        <v>8582</v>
      </c>
      <c r="O78" s="290">
        <f t="shared" si="29"/>
        <v>62634</v>
      </c>
      <c r="P78" s="290">
        <f t="shared" si="29"/>
        <v>920474</v>
      </c>
      <c r="Q78" s="290">
        <f t="shared" si="29"/>
        <v>375</v>
      </c>
      <c r="R78" s="290">
        <f t="shared" si="29"/>
        <v>25295</v>
      </c>
      <c r="S78" s="290">
        <f t="shared" si="29"/>
        <v>6</v>
      </c>
      <c r="T78" s="290">
        <f t="shared" si="29"/>
        <v>1185</v>
      </c>
      <c r="U78" s="290">
        <f t="shared" si="29"/>
        <v>2242</v>
      </c>
      <c r="V78" s="290">
        <f t="shared" si="29"/>
        <v>2296</v>
      </c>
      <c r="W78" s="290">
        <f t="shared" si="29"/>
        <v>31609</v>
      </c>
      <c r="X78" s="290">
        <f t="shared" si="29"/>
        <v>7798</v>
      </c>
      <c r="Y78" s="290">
        <f t="shared" si="29"/>
        <v>9140</v>
      </c>
      <c r="Z78" s="290">
        <f t="shared" si="29"/>
        <v>1</v>
      </c>
      <c r="AA78" s="290">
        <f t="shared" si="29"/>
        <v>1277043</v>
      </c>
    </row>
    <row r="79" spans="1:27" x14ac:dyDescent="0.2">
      <c r="A79" s="81"/>
      <c r="B79" s="105"/>
      <c r="C79" s="105"/>
      <c r="D79" s="105"/>
      <c r="E79" s="105"/>
      <c r="F79" s="105"/>
      <c r="G79" s="105"/>
      <c r="H79" s="105"/>
      <c r="I79" s="105"/>
      <c r="J79" s="105"/>
      <c r="K79" s="105"/>
      <c r="L79" s="105"/>
      <c r="N79" s="105"/>
    </row>
    <row r="80" spans="1:27" x14ac:dyDescent="0.2">
      <c r="A80" s="965"/>
      <c r="B80" s="965"/>
      <c r="C80" s="965"/>
      <c r="D80" s="965"/>
      <c r="E80" s="965"/>
      <c r="F80" s="105"/>
      <c r="G80" s="105"/>
      <c r="H80" s="105"/>
      <c r="I80" s="105"/>
      <c r="J80" s="105"/>
      <c r="K80" s="105"/>
      <c r="L80" s="105"/>
      <c r="N80" s="105"/>
    </row>
    <row r="81" spans="1:29" ht="14" customHeight="1" x14ac:dyDescent="0.2">
      <c r="A81" s="1015" t="s">
        <v>358</v>
      </c>
      <c r="B81" s="1016"/>
      <c r="C81" s="1017"/>
      <c r="D81" s="105"/>
    </row>
    <row r="82" spans="1:29" ht="14" customHeight="1" x14ac:dyDescent="0.15">
      <c r="A82" s="82" t="s">
        <v>321</v>
      </c>
      <c r="B82" s="291" t="s">
        <v>322</v>
      </c>
      <c r="C82" s="82" t="s">
        <v>359</v>
      </c>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ht="14" customHeight="1" x14ac:dyDescent="0.2">
      <c r="A83" s="244">
        <v>1</v>
      </c>
      <c r="B83" s="52" t="s">
        <v>331</v>
      </c>
      <c r="C83" s="225">
        <v>885248</v>
      </c>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ht="14" customHeight="1" x14ac:dyDescent="0.2">
      <c r="A84" s="292">
        <v>2</v>
      </c>
      <c r="B84" s="52" t="s">
        <v>325</v>
      </c>
      <c r="C84" s="225">
        <v>668977</v>
      </c>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ht="16" x14ac:dyDescent="0.2">
      <c r="A85" s="292">
        <v>3</v>
      </c>
      <c r="B85" s="52" t="s">
        <v>327</v>
      </c>
      <c r="C85" s="225">
        <v>359929</v>
      </c>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ht="14" customHeight="1" x14ac:dyDescent="0.2">
      <c r="A86" s="292">
        <v>4</v>
      </c>
      <c r="B86" s="52" t="s">
        <v>360</v>
      </c>
      <c r="C86" s="225">
        <v>305990</v>
      </c>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ht="14" customHeight="1" x14ac:dyDescent="0.2">
      <c r="A87" s="292">
        <v>5</v>
      </c>
      <c r="B87" s="52" t="s">
        <v>329</v>
      </c>
      <c r="C87" s="225">
        <v>271206</v>
      </c>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ht="14" customHeight="1" x14ac:dyDescent="0.2">
      <c r="A88" s="292">
        <v>6</v>
      </c>
      <c r="B88" s="52" t="s">
        <v>361</v>
      </c>
      <c r="C88" s="225">
        <v>225503</v>
      </c>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ht="14" customHeight="1" x14ac:dyDescent="0.2">
      <c r="A89" s="292">
        <v>7</v>
      </c>
      <c r="B89" s="52" t="s">
        <v>285</v>
      </c>
      <c r="C89" s="225">
        <v>164888</v>
      </c>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ht="14" customHeight="1" x14ac:dyDescent="0.2">
      <c r="A90" s="292">
        <v>8</v>
      </c>
      <c r="B90" s="52" t="s">
        <v>362</v>
      </c>
      <c r="C90" s="225">
        <v>134138</v>
      </c>
      <c r="D90" s="2"/>
      <c r="E90" s="2"/>
      <c r="F90" s="2"/>
      <c r="G90" s="293"/>
      <c r="H90" s="294"/>
      <c r="I90" s="251"/>
      <c r="J90" s="293"/>
      <c r="K90" s="294"/>
      <c r="L90" s="251"/>
      <c r="M90" s="293"/>
      <c r="N90" s="294"/>
      <c r="O90" s="295"/>
      <c r="P90" s="251"/>
    </row>
    <row r="91" spans="1:29" ht="14" customHeight="1" x14ac:dyDescent="0.2">
      <c r="A91" s="292">
        <v>9</v>
      </c>
      <c r="B91" s="52" t="s">
        <v>363</v>
      </c>
      <c r="C91" s="225">
        <v>125801</v>
      </c>
      <c r="D91" s="2"/>
      <c r="E91" s="2"/>
      <c r="F91" s="2"/>
      <c r="G91" s="293"/>
      <c r="H91" s="294"/>
      <c r="I91" s="251"/>
      <c r="J91" s="293"/>
      <c r="K91" s="294"/>
      <c r="L91" s="251"/>
      <c r="M91" s="293"/>
      <c r="N91" s="294"/>
      <c r="O91" s="295"/>
      <c r="P91" s="251"/>
    </row>
    <row r="92" spans="1:29" ht="14" customHeight="1" x14ac:dyDescent="0.2">
      <c r="A92" s="292">
        <v>10</v>
      </c>
      <c r="B92" s="52" t="s">
        <v>337</v>
      </c>
      <c r="C92" s="225">
        <v>101905</v>
      </c>
      <c r="D92" s="2"/>
      <c r="E92" s="2"/>
      <c r="F92" s="2"/>
      <c r="G92" s="293"/>
      <c r="H92" s="294"/>
      <c r="I92" s="251"/>
      <c r="J92" s="293"/>
      <c r="K92" s="294"/>
      <c r="L92" s="251"/>
      <c r="M92" s="293"/>
      <c r="N92" s="294"/>
      <c r="O92" s="295"/>
      <c r="P92" s="251"/>
    </row>
    <row r="93" spans="1:29" ht="14" customHeight="1" x14ac:dyDescent="0.2">
      <c r="A93" s="292">
        <v>11</v>
      </c>
      <c r="B93" s="52" t="s">
        <v>259</v>
      </c>
      <c r="C93" s="225">
        <v>97089</v>
      </c>
      <c r="D93" s="2"/>
      <c r="E93" s="2"/>
      <c r="F93" s="2"/>
      <c r="G93" s="293"/>
      <c r="H93" s="294"/>
      <c r="I93" s="296"/>
      <c r="J93" s="293"/>
      <c r="K93" s="294"/>
      <c r="L93" s="296"/>
      <c r="M93" s="293"/>
      <c r="N93" s="294"/>
      <c r="O93" s="297"/>
      <c r="P93" s="296"/>
    </row>
    <row r="94" spans="1:29" ht="14" customHeight="1" x14ac:dyDescent="0.2">
      <c r="A94" s="292">
        <v>12</v>
      </c>
      <c r="B94" s="52" t="s">
        <v>364</v>
      </c>
      <c r="C94" s="225">
        <v>87222</v>
      </c>
      <c r="D94" s="2"/>
      <c r="E94" s="2"/>
      <c r="F94" s="2"/>
      <c r="G94" s="293"/>
      <c r="H94" s="294"/>
      <c r="I94" s="296"/>
      <c r="J94" s="293"/>
      <c r="K94" s="294"/>
      <c r="L94" s="296"/>
      <c r="M94" s="293"/>
      <c r="N94" s="294"/>
      <c r="O94" s="297"/>
      <c r="P94" s="296"/>
    </row>
    <row r="95" spans="1:29" ht="14" customHeight="1" x14ac:dyDescent="0.2">
      <c r="A95" s="292">
        <v>13</v>
      </c>
      <c r="B95" s="52" t="s">
        <v>365</v>
      </c>
      <c r="C95" s="225">
        <v>86399</v>
      </c>
      <c r="D95" s="2"/>
      <c r="E95" s="2"/>
      <c r="F95" s="2"/>
      <c r="G95" s="293"/>
      <c r="H95" s="294"/>
      <c r="I95" s="296"/>
      <c r="J95" s="293"/>
      <c r="K95" s="294"/>
      <c r="L95" s="296"/>
      <c r="M95" s="293"/>
      <c r="N95" s="294"/>
      <c r="O95" s="297"/>
      <c r="P95" s="296"/>
    </row>
    <row r="96" spans="1:29" ht="16" x14ac:dyDescent="0.2">
      <c r="A96" s="292">
        <v>14</v>
      </c>
      <c r="B96" s="52" t="s">
        <v>366</v>
      </c>
      <c r="C96" s="225">
        <v>82302</v>
      </c>
      <c r="D96" s="2"/>
      <c r="E96" s="2"/>
      <c r="F96" s="2"/>
      <c r="G96" s="293"/>
      <c r="H96" s="294"/>
      <c r="I96" s="296"/>
      <c r="J96" s="293"/>
      <c r="K96" s="294"/>
      <c r="L96" s="296"/>
      <c r="M96" s="293"/>
      <c r="N96" s="294"/>
      <c r="O96" s="297"/>
      <c r="P96" s="105"/>
    </row>
    <row r="97" spans="1:16" ht="14" customHeight="1" x14ac:dyDescent="0.2">
      <c r="A97" s="292">
        <v>15</v>
      </c>
      <c r="B97" s="52" t="s">
        <v>367</v>
      </c>
      <c r="C97" s="225">
        <v>79227</v>
      </c>
      <c r="D97" s="2"/>
      <c r="E97" s="2"/>
      <c r="F97" s="2"/>
      <c r="G97" s="296"/>
      <c r="H97" s="105"/>
      <c r="I97" s="296"/>
      <c r="J97" s="296"/>
      <c r="K97" s="105"/>
      <c r="L97" s="296"/>
      <c r="M97" s="296"/>
      <c r="N97" s="105"/>
      <c r="O97" s="297"/>
      <c r="P97" s="105"/>
    </row>
    <row r="98" spans="1:16" ht="16" x14ac:dyDescent="0.2">
      <c r="A98" s="292">
        <v>16</v>
      </c>
      <c r="B98" s="52" t="s">
        <v>368</v>
      </c>
      <c r="C98" s="225">
        <v>73604</v>
      </c>
      <c r="D98" s="2"/>
      <c r="E98" s="2"/>
      <c r="F98" s="2"/>
      <c r="G98" s="296"/>
      <c r="H98" s="296"/>
      <c r="I98" s="296"/>
      <c r="J98" s="296"/>
      <c r="K98" s="296"/>
      <c r="L98" s="296"/>
      <c r="M98" s="296"/>
      <c r="N98" s="296"/>
      <c r="O98" s="297"/>
      <c r="P98" s="105"/>
    </row>
    <row r="99" spans="1:16" ht="14" customHeight="1" x14ac:dyDescent="0.2">
      <c r="A99" s="292">
        <v>17</v>
      </c>
      <c r="B99" s="52" t="s">
        <v>369</v>
      </c>
      <c r="C99" s="225">
        <v>60096</v>
      </c>
      <c r="D99" s="2"/>
      <c r="E99" s="2"/>
      <c r="F99" s="2"/>
      <c r="G99" s="296"/>
      <c r="H99" s="296"/>
      <c r="I99" s="296"/>
      <c r="J99" s="296"/>
      <c r="K99" s="296"/>
      <c r="L99" s="296"/>
      <c r="M99" s="296"/>
      <c r="N99" s="296"/>
      <c r="O99" s="297"/>
      <c r="P99" s="105"/>
    </row>
    <row r="100" spans="1:16" ht="14" customHeight="1" x14ac:dyDescent="0.2">
      <c r="A100" s="292">
        <v>18</v>
      </c>
      <c r="B100" s="52" t="s">
        <v>370</v>
      </c>
      <c r="C100" s="225">
        <v>59815</v>
      </c>
      <c r="D100" s="2"/>
      <c r="E100" s="2"/>
      <c r="F100" s="2"/>
      <c r="G100" s="296"/>
      <c r="H100" s="296"/>
      <c r="I100" s="296"/>
      <c r="J100" s="296"/>
      <c r="K100" s="296"/>
      <c r="L100" s="296"/>
      <c r="M100" s="296"/>
      <c r="N100" s="296"/>
      <c r="O100" s="297"/>
      <c r="P100" s="105"/>
    </row>
    <row r="101" spans="1:16" ht="14" customHeight="1" x14ac:dyDescent="0.2">
      <c r="A101" s="292">
        <v>19</v>
      </c>
      <c r="B101" s="52" t="s">
        <v>371</v>
      </c>
      <c r="C101" s="225">
        <v>56157</v>
      </c>
      <c r="D101" s="2"/>
      <c r="E101" s="2"/>
      <c r="F101" s="2"/>
    </row>
    <row r="102" spans="1:16" ht="14" customHeight="1" x14ac:dyDescent="0.2">
      <c r="A102" s="292">
        <v>20</v>
      </c>
      <c r="B102" s="52" t="s">
        <v>372</v>
      </c>
      <c r="C102" s="225">
        <v>54949</v>
      </c>
      <c r="D102" s="298"/>
      <c r="E102" s="251"/>
      <c r="F102" s="251"/>
      <c r="G102" s="251"/>
      <c r="H102" s="251"/>
      <c r="I102" s="251"/>
      <c r="J102" s="251"/>
      <c r="K102" s="251"/>
      <c r="L102" s="251"/>
      <c r="M102" s="251"/>
      <c r="N102" s="251"/>
      <c r="O102" s="295"/>
      <c r="P102" s="251"/>
    </row>
    <row r="103" spans="1:16" ht="14" customHeight="1" x14ac:dyDescent="0.2">
      <c r="A103" s="299"/>
      <c r="B103" s="296"/>
      <c r="C103" s="300"/>
      <c r="D103" s="298"/>
      <c r="E103" s="251"/>
      <c r="F103" s="251"/>
      <c r="G103" s="251"/>
      <c r="H103" s="251"/>
      <c r="I103" s="251"/>
      <c r="J103" s="251"/>
      <c r="K103" s="251"/>
      <c r="L103" s="251"/>
      <c r="M103" s="251"/>
      <c r="N103" s="251"/>
      <c r="O103" s="295"/>
      <c r="P103" s="251"/>
    </row>
    <row r="104" spans="1:16" ht="16" x14ac:dyDescent="0.2">
      <c r="A104" s="301"/>
      <c r="B104" s="139" t="s">
        <v>373</v>
      </c>
      <c r="C104" s="302">
        <v>6927</v>
      </c>
      <c r="D104" s="303"/>
      <c r="E104" s="251"/>
      <c r="F104" s="251"/>
      <c r="G104" s="251"/>
      <c r="H104" s="251"/>
      <c r="I104" s="251"/>
      <c r="J104" s="251"/>
      <c r="K104" s="251"/>
      <c r="L104" s="251"/>
      <c r="M104" s="251"/>
      <c r="N104" s="251"/>
      <c r="O104" s="295"/>
      <c r="P104" s="251"/>
    </row>
    <row r="105" spans="1:16" x14ac:dyDescent="0.2">
      <c r="A105" s="304"/>
      <c r="B105" s="296"/>
      <c r="C105" s="296"/>
      <c r="D105" s="305"/>
      <c r="E105" s="296"/>
      <c r="F105" s="296"/>
      <c r="G105" s="296"/>
      <c r="H105" s="296"/>
      <c r="I105" s="296"/>
      <c r="J105" s="296"/>
      <c r="K105" s="296"/>
      <c r="L105" s="296"/>
      <c r="M105" s="296"/>
      <c r="N105" s="296"/>
      <c r="O105" s="297"/>
      <c r="P105" s="296"/>
    </row>
    <row r="106" spans="1:16" x14ac:dyDescent="0.2">
      <c r="A106" s="304"/>
      <c r="B106" s="105" t="s">
        <v>374</v>
      </c>
      <c r="C106" s="296"/>
      <c r="D106" s="296"/>
      <c r="E106" s="296"/>
      <c r="F106" s="296"/>
      <c r="G106" s="296"/>
      <c r="H106" s="296"/>
      <c r="I106" s="296"/>
      <c r="J106" s="296"/>
      <c r="K106" s="296"/>
      <c r="L106" s="296"/>
      <c r="M106" s="296"/>
      <c r="N106" s="296"/>
      <c r="O106" s="297"/>
      <c r="P106" s="296"/>
    </row>
    <row r="107" spans="1:16" x14ac:dyDescent="0.2">
      <c r="A107" s="304"/>
      <c r="B107" s="105"/>
      <c r="C107" s="296"/>
      <c r="D107" s="296"/>
      <c r="E107" s="296"/>
      <c r="F107" s="296"/>
      <c r="G107" s="296"/>
      <c r="H107" s="296"/>
      <c r="I107" s="296"/>
      <c r="J107" s="296"/>
      <c r="K107" s="296"/>
      <c r="L107" s="296"/>
      <c r="M107" s="296"/>
      <c r="N107" s="296"/>
      <c r="O107" s="297"/>
      <c r="P107" s="296"/>
    </row>
    <row r="108" spans="1:16" x14ac:dyDescent="0.2">
      <c r="A108" s="304"/>
      <c r="B108" s="105"/>
      <c r="C108" s="296"/>
      <c r="D108" s="296"/>
      <c r="E108" s="105"/>
      <c r="F108" s="105"/>
      <c r="G108" s="105"/>
      <c r="H108" s="105"/>
      <c r="I108" s="105"/>
      <c r="J108" s="105"/>
      <c r="K108" s="105"/>
      <c r="L108" s="105"/>
      <c r="M108" s="105"/>
      <c r="N108" s="105"/>
      <c r="O108" s="277"/>
      <c r="P108" s="105"/>
    </row>
    <row r="109" spans="1:16" x14ac:dyDescent="0.2">
      <c r="A109" s="304"/>
      <c r="B109" s="105"/>
      <c r="C109" s="296"/>
      <c r="D109" s="296"/>
      <c r="E109" s="105"/>
      <c r="F109" s="105"/>
      <c r="G109" s="105"/>
      <c r="H109" s="105"/>
      <c r="I109" s="105"/>
      <c r="J109" s="105"/>
      <c r="K109" s="105"/>
      <c r="L109" s="105"/>
      <c r="M109" s="105"/>
      <c r="N109" s="105"/>
      <c r="O109" s="277"/>
      <c r="P109" s="105"/>
    </row>
    <row r="110" spans="1:16" x14ac:dyDescent="0.2">
      <c r="A110" s="304"/>
      <c r="B110" s="105"/>
      <c r="C110" s="296"/>
      <c r="D110" s="296"/>
      <c r="E110" s="296"/>
      <c r="F110" s="296"/>
      <c r="G110" s="296"/>
      <c r="H110" s="296"/>
      <c r="I110" s="296"/>
      <c r="J110" s="296"/>
      <c r="K110" s="296"/>
      <c r="L110" s="296"/>
      <c r="M110" s="296"/>
      <c r="N110" s="296"/>
      <c r="O110" s="297"/>
      <c r="P110" s="296"/>
    </row>
    <row r="111" spans="1:16" x14ac:dyDescent="0.2">
      <c r="A111" s="304"/>
      <c r="B111" s="105"/>
      <c r="C111" s="296"/>
      <c r="D111" s="296"/>
      <c r="E111" s="296"/>
      <c r="F111" s="296"/>
      <c r="G111" s="296"/>
      <c r="H111" s="296"/>
      <c r="I111" s="296"/>
      <c r="J111" s="296"/>
      <c r="K111" s="296"/>
      <c r="L111" s="296"/>
      <c r="M111" s="296"/>
      <c r="N111" s="296"/>
      <c r="O111" s="297"/>
      <c r="P111" s="296"/>
    </row>
    <row r="112" spans="1:16" x14ac:dyDescent="0.2">
      <c r="A112" s="304"/>
      <c r="B112" s="105"/>
      <c r="D112" s="296"/>
      <c r="E112" s="296"/>
      <c r="F112" s="296"/>
      <c r="G112" s="296"/>
      <c r="H112" s="296"/>
      <c r="I112" s="296"/>
      <c r="J112" s="296"/>
      <c r="K112" s="296"/>
      <c r="L112" s="296"/>
      <c r="M112" s="296"/>
      <c r="N112" s="296"/>
      <c r="O112" s="297"/>
      <c r="P112" s="296"/>
    </row>
    <row r="113" spans="1:16" x14ac:dyDescent="0.2">
      <c r="A113" s="306"/>
      <c r="B113" s="105"/>
      <c r="D113" s="296"/>
      <c r="E113" s="296"/>
      <c r="F113" s="296"/>
      <c r="G113" s="296"/>
      <c r="H113" s="296"/>
      <c r="I113" s="296"/>
      <c r="J113" s="296"/>
      <c r="K113" s="296"/>
      <c r="L113" s="296"/>
      <c r="M113" s="296"/>
      <c r="N113" s="296"/>
      <c r="O113" s="297"/>
      <c r="P113" s="296"/>
    </row>
    <row r="114" spans="1:16" x14ac:dyDescent="0.2">
      <c r="B114" s="105"/>
    </row>
    <row r="115" spans="1:16" x14ac:dyDescent="0.2">
      <c r="A115" s="307"/>
      <c r="B115" s="105"/>
    </row>
    <row r="116" spans="1:16" x14ac:dyDescent="0.2">
      <c r="A116" s="81"/>
      <c r="B116" s="105"/>
      <c r="C116" s="132"/>
    </row>
    <row r="117" spans="1:16" x14ac:dyDescent="0.2">
      <c r="B117" s="105"/>
      <c r="C117" s="177"/>
    </row>
    <row r="118" spans="1:16" x14ac:dyDescent="0.2">
      <c r="A118" s="270"/>
      <c r="B118" s="105"/>
      <c r="C118" s="177"/>
      <c r="D118" s="132"/>
      <c r="E118" s="132"/>
      <c r="F118" s="132"/>
      <c r="G118" s="132"/>
      <c r="H118" s="132"/>
      <c r="I118" s="132"/>
      <c r="J118" s="132"/>
      <c r="K118" s="132"/>
      <c r="L118" s="132"/>
      <c r="M118" s="132"/>
      <c r="N118" s="132"/>
      <c r="P118" s="132"/>
    </row>
    <row r="119" spans="1:16" x14ac:dyDescent="0.2">
      <c r="A119" s="270"/>
      <c r="B119" s="105"/>
      <c r="C119" s="177"/>
      <c r="D119" s="177"/>
      <c r="E119" s="177"/>
      <c r="F119" s="177"/>
      <c r="G119" s="177"/>
      <c r="H119" s="177"/>
      <c r="I119" s="177"/>
      <c r="J119" s="177"/>
      <c r="K119" s="177"/>
      <c r="L119" s="177"/>
      <c r="M119" s="177"/>
      <c r="N119" s="177"/>
      <c r="O119" s="277"/>
      <c r="P119" s="177"/>
    </row>
    <row r="120" spans="1:16" x14ac:dyDescent="0.2">
      <c r="A120" s="270"/>
      <c r="B120" s="105"/>
      <c r="C120" s="177"/>
      <c r="D120" s="177"/>
      <c r="E120" s="177"/>
      <c r="F120" s="177"/>
      <c r="G120" s="177"/>
      <c r="H120" s="177"/>
      <c r="I120" s="177"/>
      <c r="J120" s="177"/>
      <c r="K120" s="177"/>
      <c r="L120" s="177"/>
      <c r="M120" s="177"/>
      <c r="N120" s="177"/>
      <c r="O120" s="277"/>
      <c r="P120" s="177"/>
    </row>
    <row r="121" spans="1:16" x14ac:dyDescent="0.2">
      <c r="A121" s="270"/>
      <c r="B121" s="105"/>
      <c r="C121" s="177"/>
      <c r="D121" s="177"/>
      <c r="E121" s="177"/>
      <c r="F121" s="177"/>
      <c r="G121" s="177"/>
      <c r="H121" s="177"/>
      <c r="I121" s="177"/>
      <c r="J121" s="177"/>
      <c r="K121" s="177"/>
      <c r="L121" s="177"/>
      <c r="M121" s="177"/>
      <c r="N121" s="177"/>
      <c r="O121" s="277"/>
      <c r="P121" s="177"/>
    </row>
    <row r="122" spans="1:16" x14ac:dyDescent="0.2">
      <c r="A122" s="270"/>
      <c r="B122" s="105"/>
      <c r="C122" s="177"/>
      <c r="D122" s="177"/>
      <c r="E122" s="177"/>
      <c r="F122" s="177"/>
      <c r="G122" s="177"/>
      <c r="H122" s="177"/>
      <c r="I122" s="177"/>
      <c r="J122" s="177"/>
      <c r="K122" s="177"/>
      <c r="L122" s="177"/>
      <c r="M122" s="177"/>
      <c r="N122" s="177"/>
      <c r="O122" s="277"/>
      <c r="P122" s="177"/>
    </row>
    <row r="123" spans="1:16" x14ac:dyDescent="0.2">
      <c r="A123" s="270"/>
      <c r="B123" s="105"/>
      <c r="C123" s="177"/>
      <c r="D123" s="177"/>
      <c r="E123" s="177"/>
      <c r="F123" s="177"/>
      <c r="G123" s="177"/>
      <c r="H123" s="177"/>
      <c r="I123" s="177"/>
      <c r="J123" s="177"/>
      <c r="K123" s="177"/>
      <c r="L123" s="177"/>
      <c r="M123" s="177"/>
      <c r="N123" s="177"/>
      <c r="O123" s="277"/>
      <c r="P123" s="177"/>
    </row>
    <row r="124" spans="1:16" x14ac:dyDescent="0.2">
      <c r="A124" s="270"/>
      <c r="B124" s="105"/>
      <c r="C124" s="177"/>
      <c r="D124" s="177"/>
      <c r="E124" s="177"/>
      <c r="F124" s="177"/>
      <c r="G124" s="177"/>
      <c r="H124" s="177"/>
      <c r="I124" s="177"/>
      <c r="J124" s="177"/>
      <c r="K124" s="177"/>
      <c r="L124" s="177"/>
      <c r="M124" s="177"/>
      <c r="N124" s="177"/>
      <c r="O124" s="277"/>
      <c r="P124" s="177"/>
    </row>
    <row r="125" spans="1:16" x14ac:dyDescent="0.2">
      <c r="A125" s="270"/>
      <c r="B125" s="105"/>
      <c r="D125" s="177"/>
      <c r="E125" s="177"/>
      <c r="F125" s="177"/>
      <c r="G125" s="177"/>
      <c r="H125" s="177"/>
      <c r="I125" s="177"/>
      <c r="J125" s="177"/>
      <c r="K125" s="177"/>
      <c r="L125" s="177"/>
      <c r="M125" s="177"/>
      <c r="N125" s="177"/>
      <c r="O125" s="277"/>
      <c r="P125" s="177"/>
    </row>
    <row r="126" spans="1:16" x14ac:dyDescent="0.2">
      <c r="A126" s="270"/>
      <c r="D126" s="177"/>
      <c r="E126" s="177"/>
      <c r="F126" s="177"/>
      <c r="G126" s="177"/>
      <c r="H126" s="177"/>
      <c r="I126" s="177"/>
      <c r="J126" s="177"/>
      <c r="K126" s="177"/>
      <c r="L126" s="177"/>
      <c r="M126" s="177"/>
      <c r="N126" s="177"/>
      <c r="O126" s="277"/>
      <c r="P126" s="177"/>
    </row>
    <row r="128" spans="1:16" x14ac:dyDescent="0.2">
      <c r="A128" s="47"/>
      <c r="B128" s="270"/>
      <c r="C128" s="270"/>
    </row>
    <row r="129" spans="1:16" x14ac:dyDescent="0.2">
      <c r="A129" s="270"/>
    </row>
    <row r="130" spans="1:16" x14ac:dyDescent="0.2">
      <c r="A130" s="270"/>
      <c r="B130" s="105"/>
      <c r="C130" s="105"/>
      <c r="D130" s="270"/>
      <c r="E130" s="270"/>
      <c r="F130" s="270"/>
      <c r="G130" s="270"/>
      <c r="H130" s="270"/>
      <c r="I130" s="270"/>
      <c r="J130" s="270"/>
      <c r="K130" s="270"/>
      <c r="L130" s="270"/>
      <c r="M130" s="270"/>
      <c r="N130" s="270"/>
      <c r="O130" s="19"/>
      <c r="P130" s="270"/>
    </row>
    <row r="131" spans="1:16" x14ac:dyDescent="0.2">
      <c r="B131" s="105"/>
      <c r="C131" s="105"/>
    </row>
    <row r="132" spans="1:16" x14ac:dyDescent="0.2">
      <c r="A132" s="81"/>
      <c r="B132" s="105"/>
      <c r="C132" s="105"/>
      <c r="D132" s="105"/>
      <c r="E132" s="105"/>
      <c r="F132" s="105"/>
      <c r="G132" s="105"/>
      <c r="H132" s="105"/>
      <c r="I132" s="105"/>
      <c r="J132" s="105"/>
      <c r="K132" s="105"/>
      <c r="L132" s="105"/>
      <c r="M132" s="105"/>
      <c r="N132" s="105"/>
      <c r="O132" s="277"/>
      <c r="P132" s="105"/>
    </row>
    <row r="133" spans="1:16" x14ac:dyDescent="0.2">
      <c r="A133" s="81"/>
      <c r="B133" s="105"/>
      <c r="C133" s="105"/>
      <c r="D133" s="105"/>
      <c r="E133" s="105"/>
      <c r="F133" s="105"/>
      <c r="G133" s="105"/>
      <c r="H133" s="105"/>
      <c r="I133" s="105"/>
      <c r="J133" s="105"/>
      <c r="K133" s="105"/>
      <c r="L133" s="105"/>
      <c r="M133" s="105"/>
      <c r="N133" s="105"/>
      <c r="O133" s="277"/>
      <c r="P133" s="105"/>
    </row>
    <row r="134" spans="1:16" x14ac:dyDescent="0.2">
      <c r="A134" s="81"/>
      <c r="B134" s="105"/>
      <c r="C134" s="105"/>
      <c r="D134" s="105"/>
      <c r="E134" s="105"/>
      <c r="F134" s="105"/>
      <c r="G134" s="105"/>
      <c r="H134" s="105"/>
      <c r="I134" s="105"/>
      <c r="J134" s="105"/>
      <c r="K134" s="105"/>
      <c r="L134" s="105"/>
      <c r="M134" s="105"/>
      <c r="N134" s="105"/>
      <c r="O134" s="277"/>
      <c r="P134" s="105"/>
    </row>
    <row r="135" spans="1:16" x14ac:dyDescent="0.2">
      <c r="A135" s="81"/>
      <c r="B135" s="105"/>
      <c r="C135" s="105"/>
      <c r="D135" s="105"/>
      <c r="E135" s="105"/>
      <c r="F135" s="105"/>
      <c r="G135" s="105"/>
      <c r="H135" s="105"/>
      <c r="I135" s="105"/>
      <c r="J135" s="105"/>
      <c r="K135" s="105"/>
      <c r="L135" s="105"/>
      <c r="M135" s="105"/>
      <c r="N135" s="105"/>
      <c r="O135" s="277"/>
      <c r="P135" s="105"/>
    </row>
    <row r="136" spans="1:16" x14ac:dyDescent="0.2">
      <c r="A136" s="81"/>
      <c r="B136" s="105"/>
      <c r="C136" s="105"/>
      <c r="D136" s="105"/>
      <c r="E136" s="105"/>
      <c r="F136" s="105"/>
      <c r="G136" s="105"/>
      <c r="H136" s="105"/>
      <c r="I136" s="105"/>
      <c r="J136" s="105"/>
      <c r="K136" s="105"/>
      <c r="L136" s="105"/>
      <c r="M136" s="105"/>
      <c r="N136" s="105"/>
      <c r="O136" s="277"/>
      <c r="P136" s="105"/>
    </row>
    <row r="137" spans="1:16" x14ac:dyDescent="0.2">
      <c r="A137" s="81"/>
      <c r="B137" s="105"/>
      <c r="C137" s="105"/>
      <c r="D137" s="105"/>
      <c r="E137" s="105"/>
      <c r="F137" s="105"/>
      <c r="G137" s="105"/>
      <c r="H137" s="105"/>
      <c r="I137" s="105"/>
      <c r="J137" s="105"/>
      <c r="K137" s="105"/>
      <c r="L137" s="105"/>
      <c r="M137" s="105"/>
      <c r="N137" s="105"/>
      <c r="O137" s="277"/>
      <c r="P137" s="105"/>
    </row>
    <row r="138" spans="1:16" x14ac:dyDescent="0.2">
      <c r="A138" s="81"/>
      <c r="D138" s="105"/>
      <c r="E138" s="105"/>
      <c r="F138" s="105"/>
      <c r="G138" s="105"/>
      <c r="H138" s="105"/>
      <c r="I138" s="105"/>
      <c r="J138" s="105"/>
      <c r="K138" s="105"/>
      <c r="L138" s="105"/>
      <c r="M138" s="105"/>
      <c r="N138" s="105"/>
      <c r="O138" s="277"/>
      <c r="P138" s="105"/>
    </row>
    <row r="139" spans="1:16" x14ac:dyDescent="0.2">
      <c r="A139" s="270"/>
      <c r="D139" s="105"/>
      <c r="E139" s="105"/>
      <c r="F139" s="105"/>
      <c r="G139" s="105"/>
      <c r="H139" s="105"/>
      <c r="I139" s="105"/>
      <c r="J139" s="105"/>
      <c r="K139" s="105"/>
      <c r="L139" s="105"/>
      <c r="M139" s="105"/>
      <c r="N139" s="105"/>
      <c r="O139" s="277"/>
      <c r="P139" s="105"/>
    </row>
  </sheetData>
  <mergeCells count="8">
    <mergeCell ref="A80:E80"/>
    <mergeCell ref="A81:C81"/>
    <mergeCell ref="A1:P1"/>
    <mergeCell ref="A3:C3"/>
    <mergeCell ref="P9:U9"/>
    <mergeCell ref="P10:T10"/>
    <mergeCell ref="P11:R11"/>
    <mergeCell ref="A44:E44"/>
  </mergeCells>
  <printOptions horizontalCentered="1"/>
  <pageMargins left="0.75" right="0.75" top="1" bottom="1" header="0.5" footer="0.5"/>
  <pageSetup scale="75" orientation="landscape" horizontalDpi="4294967292" verticalDpi="4294967292" r:id="rId1"/>
  <headerFooter alignWithMargins="0"/>
  <rowBreaks count="1" manualBreakCount="1">
    <brk id="79"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3AB8D-F725-8145-8747-0217DB282E41}">
  <sheetPr>
    <tabColor theme="0"/>
  </sheetPr>
  <dimension ref="A1:AE85"/>
  <sheetViews>
    <sheetView topLeftCell="B47" zoomScale="120" zoomScaleNormal="120" workbookViewId="0">
      <selection activeCell="P54" sqref="P54"/>
    </sheetView>
  </sheetViews>
  <sheetFormatPr baseColWidth="10" defaultRowHeight="13" x14ac:dyDescent="0.15"/>
  <cols>
    <col min="1" max="1" width="10.83203125" style="2"/>
    <col min="2" max="2" width="23.6640625" style="7" customWidth="1"/>
    <col min="3" max="4" width="10.83203125" style="2"/>
    <col min="5" max="5" width="16.33203125" style="2" bestFit="1" customWidth="1"/>
    <col min="6" max="14" width="10.83203125" style="2"/>
    <col min="15" max="15" width="16.83203125" style="2" customWidth="1"/>
    <col min="16" max="16" width="10.83203125" style="2"/>
    <col min="17" max="17" width="15.5" style="2" customWidth="1"/>
    <col min="18" max="18" width="10.83203125" style="2"/>
    <col min="19" max="19" width="11.1640625" style="2" bestFit="1" customWidth="1"/>
    <col min="20" max="21" width="10.83203125" style="2"/>
    <col min="22" max="22" width="11.1640625" style="2" bestFit="1" customWidth="1"/>
    <col min="23" max="16384" width="10.83203125" style="2"/>
  </cols>
  <sheetData>
    <row r="1" spans="1:15" ht="75" customHeight="1" x14ac:dyDescent="0.25">
      <c r="A1" s="308"/>
      <c r="B1" s="316" t="s">
        <v>375</v>
      </c>
      <c r="C1" s="309"/>
      <c r="D1" s="309"/>
      <c r="E1" s="308"/>
      <c r="F1" s="308"/>
      <c r="G1" s="308"/>
      <c r="H1" s="308"/>
      <c r="I1" s="308"/>
      <c r="J1" s="308"/>
      <c r="K1" s="308"/>
      <c r="L1" s="308"/>
      <c r="M1" s="308"/>
      <c r="N1" s="308"/>
      <c r="O1" s="308"/>
    </row>
    <row r="2" spans="1:15" x14ac:dyDescent="0.15">
      <c r="A2" s="308"/>
      <c r="B2" s="310"/>
      <c r="C2" s="308"/>
      <c r="D2" s="308"/>
      <c r="E2" s="308"/>
      <c r="F2" s="308"/>
      <c r="G2" s="308"/>
      <c r="H2" s="308"/>
      <c r="I2" s="308"/>
      <c r="J2" s="308"/>
      <c r="K2" s="308"/>
      <c r="L2" s="308"/>
      <c r="M2" s="308"/>
      <c r="N2" s="308"/>
      <c r="O2" s="308"/>
    </row>
    <row r="3" spans="1:15" x14ac:dyDescent="0.15">
      <c r="A3" s="308"/>
      <c r="B3" s="310"/>
      <c r="C3" s="308"/>
      <c r="D3" s="308"/>
      <c r="E3" s="308"/>
      <c r="F3" s="308"/>
      <c r="G3" s="308"/>
      <c r="H3" s="308"/>
      <c r="I3" s="308"/>
      <c r="J3" s="308"/>
      <c r="K3" s="308"/>
      <c r="L3" s="308"/>
      <c r="M3" s="308"/>
      <c r="N3" s="308"/>
      <c r="O3" s="308"/>
    </row>
    <row r="4" spans="1:15" x14ac:dyDescent="0.15">
      <c r="A4" s="308"/>
      <c r="B4" s="310"/>
      <c r="C4" s="308"/>
      <c r="D4" s="308"/>
      <c r="E4" s="308"/>
      <c r="F4" s="308"/>
      <c r="G4" s="308"/>
      <c r="H4" s="308"/>
      <c r="I4" s="308"/>
      <c r="J4" s="308"/>
      <c r="K4" s="308"/>
      <c r="L4" s="308"/>
      <c r="M4" s="308"/>
      <c r="N4" s="308"/>
      <c r="O4" s="240"/>
    </row>
    <row r="5" spans="1:15" x14ac:dyDescent="0.15">
      <c r="A5" s="308"/>
      <c r="B5" s="310"/>
      <c r="C5" s="308"/>
      <c r="D5" s="308"/>
      <c r="E5" s="308"/>
      <c r="F5" s="308"/>
      <c r="G5" s="308"/>
      <c r="H5" s="308"/>
      <c r="I5" s="308"/>
      <c r="J5" s="308"/>
      <c r="K5" s="308"/>
      <c r="L5" s="308"/>
      <c r="M5" s="308"/>
      <c r="N5" s="308"/>
      <c r="O5" s="308"/>
    </row>
    <row r="6" spans="1:15" x14ac:dyDescent="0.15">
      <c r="A6" s="308"/>
      <c r="B6" s="310"/>
      <c r="C6" s="308"/>
      <c r="D6" s="308"/>
      <c r="E6" s="308"/>
      <c r="F6" s="308"/>
      <c r="G6" s="308"/>
      <c r="H6" s="308"/>
      <c r="I6" s="308"/>
      <c r="J6" s="308"/>
      <c r="K6" s="308"/>
      <c r="L6" s="308"/>
      <c r="M6" s="308"/>
      <c r="N6" s="308"/>
      <c r="O6" s="308"/>
    </row>
    <row r="7" spans="1:15" x14ac:dyDescent="0.15">
      <c r="A7" s="308"/>
      <c r="B7" s="310"/>
      <c r="C7" s="308"/>
      <c r="D7" s="308"/>
      <c r="E7" s="308"/>
      <c r="F7" s="308"/>
      <c r="G7" s="308"/>
      <c r="H7" s="308"/>
      <c r="I7" s="308"/>
      <c r="J7" s="308"/>
      <c r="K7" s="308"/>
      <c r="L7" s="308"/>
      <c r="M7" s="308"/>
      <c r="N7" s="308"/>
      <c r="O7" s="308"/>
    </row>
    <row r="8" spans="1:15" x14ac:dyDescent="0.15">
      <c r="A8" s="308"/>
      <c r="B8" s="310"/>
      <c r="C8" s="308"/>
      <c r="D8" s="308"/>
      <c r="E8" s="308"/>
      <c r="F8" s="308"/>
      <c r="G8" s="308"/>
      <c r="H8" s="308"/>
      <c r="I8" s="308"/>
      <c r="J8" s="308"/>
      <c r="K8" s="308"/>
      <c r="L8" s="308"/>
      <c r="M8" s="308"/>
      <c r="N8" s="308"/>
      <c r="O8" s="308"/>
    </row>
    <row r="9" spans="1:15" x14ac:dyDescent="0.15">
      <c r="A9" s="308"/>
      <c r="B9" s="310"/>
      <c r="C9" s="308"/>
      <c r="D9" s="308"/>
      <c r="E9" s="308"/>
      <c r="F9" s="308"/>
      <c r="G9" s="308"/>
      <c r="H9" s="308"/>
      <c r="I9" s="308"/>
      <c r="J9" s="308"/>
      <c r="K9" s="308"/>
      <c r="L9" s="308"/>
      <c r="M9" s="308"/>
      <c r="N9" s="308"/>
      <c r="O9" s="308"/>
    </row>
    <row r="10" spans="1:15" x14ac:dyDescent="0.15">
      <c r="A10" s="308"/>
      <c r="B10" s="310"/>
      <c r="C10" s="308"/>
      <c r="D10" s="308"/>
      <c r="E10" s="308"/>
      <c r="F10" s="308"/>
      <c r="G10" s="308"/>
      <c r="H10" s="308"/>
      <c r="I10" s="308"/>
      <c r="J10" s="308"/>
      <c r="K10" s="308"/>
      <c r="L10" s="308"/>
      <c r="M10" s="308"/>
      <c r="N10" s="308"/>
      <c r="O10" s="308"/>
    </row>
    <row r="11" spans="1:15" x14ac:dyDescent="0.15">
      <c r="A11" s="308"/>
      <c r="B11" s="310"/>
      <c r="C11" s="308"/>
      <c r="D11" s="308"/>
      <c r="E11" s="308"/>
      <c r="F11" s="308"/>
      <c r="G11" s="308"/>
      <c r="H11" s="308"/>
      <c r="I11" s="308"/>
      <c r="J11" s="308"/>
      <c r="K11" s="308"/>
      <c r="L11" s="308"/>
      <c r="M11" s="308"/>
      <c r="N11" s="308"/>
      <c r="O11" s="308"/>
    </row>
    <row r="12" spans="1:15" x14ac:dyDescent="0.15">
      <c r="A12" s="308"/>
      <c r="B12" s="310"/>
      <c r="C12" s="308"/>
      <c r="D12" s="308"/>
      <c r="E12" s="308"/>
      <c r="F12" s="308"/>
      <c r="G12" s="308"/>
      <c r="H12" s="308"/>
      <c r="I12" s="308"/>
      <c r="J12" s="308"/>
      <c r="K12" s="308"/>
      <c r="L12" s="308"/>
      <c r="M12" s="308"/>
      <c r="N12" s="308"/>
      <c r="O12" s="308"/>
    </row>
    <row r="13" spans="1:15" x14ac:dyDescent="0.15">
      <c r="A13" s="308"/>
      <c r="B13" s="310"/>
      <c r="C13" s="308"/>
      <c r="D13" s="308"/>
      <c r="E13" s="308"/>
      <c r="F13" s="308"/>
      <c r="G13" s="308"/>
      <c r="H13" s="308"/>
      <c r="I13" s="308"/>
      <c r="J13" s="308"/>
      <c r="K13" s="308"/>
      <c r="L13" s="308"/>
      <c r="M13" s="308"/>
      <c r="N13" s="308"/>
      <c r="O13" s="308"/>
    </row>
    <row r="14" spans="1:15" x14ac:dyDescent="0.15">
      <c r="A14" s="308"/>
      <c r="B14" s="310"/>
      <c r="C14" s="308"/>
      <c r="D14" s="308"/>
      <c r="E14" s="308"/>
      <c r="F14" s="308"/>
      <c r="G14" s="308"/>
      <c r="H14" s="308"/>
      <c r="I14" s="308"/>
      <c r="J14" s="308"/>
      <c r="K14" s="308"/>
      <c r="L14" s="308"/>
      <c r="M14" s="308"/>
      <c r="N14" s="308"/>
      <c r="O14" s="308"/>
    </row>
    <row r="15" spans="1:15" x14ac:dyDescent="0.15">
      <c r="A15" s="308"/>
      <c r="B15" s="310"/>
      <c r="C15" s="308"/>
      <c r="D15" s="308"/>
      <c r="E15" s="308"/>
      <c r="F15" s="308"/>
      <c r="G15" s="308"/>
      <c r="H15" s="308"/>
      <c r="I15" s="308"/>
      <c r="J15" s="308"/>
      <c r="K15" s="308"/>
      <c r="L15" s="308"/>
      <c r="M15" s="308"/>
      <c r="N15" s="308"/>
      <c r="O15" s="308"/>
    </row>
    <row r="16" spans="1:15" x14ac:dyDescent="0.15">
      <c r="A16" s="308"/>
      <c r="B16" s="310"/>
      <c r="C16" s="308"/>
      <c r="D16" s="308"/>
      <c r="E16" s="308"/>
      <c r="F16" s="308"/>
      <c r="G16" s="308"/>
      <c r="H16" s="308"/>
      <c r="I16" s="308"/>
      <c r="J16" s="308"/>
      <c r="K16" s="308"/>
      <c r="L16" s="308"/>
      <c r="M16" s="308"/>
      <c r="N16" s="308"/>
      <c r="O16" s="308"/>
    </row>
    <row r="17" spans="1:15" x14ac:dyDescent="0.15">
      <c r="A17" s="308"/>
      <c r="B17" s="310"/>
      <c r="C17" s="308"/>
      <c r="D17" s="308"/>
      <c r="E17" s="308"/>
      <c r="F17" s="308"/>
      <c r="G17" s="308"/>
      <c r="H17" s="308"/>
      <c r="I17" s="308"/>
      <c r="J17" s="308"/>
      <c r="K17" s="308"/>
      <c r="L17" s="308"/>
      <c r="M17" s="308"/>
      <c r="N17" s="308"/>
      <c r="O17" s="308"/>
    </row>
    <row r="18" spans="1:15" x14ac:dyDescent="0.15">
      <c r="A18" s="308"/>
      <c r="B18" s="310"/>
      <c r="C18" s="308"/>
      <c r="D18" s="308"/>
      <c r="E18" s="308"/>
      <c r="F18" s="308"/>
      <c r="G18" s="308"/>
      <c r="H18" s="308"/>
      <c r="I18" s="308"/>
      <c r="J18" s="308"/>
      <c r="K18" s="308"/>
      <c r="L18" s="308"/>
      <c r="M18" s="308"/>
      <c r="N18" s="308"/>
      <c r="O18" s="308"/>
    </row>
    <row r="19" spans="1:15" x14ac:dyDescent="0.15">
      <c r="A19" s="308"/>
      <c r="B19" s="310"/>
      <c r="C19" s="308"/>
      <c r="D19" s="308"/>
      <c r="E19" s="308"/>
      <c r="F19" s="308"/>
      <c r="G19" s="308"/>
      <c r="H19" s="308"/>
      <c r="I19" s="308"/>
      <c r="J19" s="308"/>
      <c r="K19" s="308"/>
      <c r="L19" s="308"/>
      <c r="M19" s="308"/>
      <c r="N19" s="308"/>
      <c r="O19" s="308"/>
    </row>
    <row r="20" spans="1:15" x14ac:dyDescent="0.15">
      <c r="A20" s="308"/>
      <c r="B20" s="310"/>
      <c r="C20" s="308"/>
      <c r="D20" s="308"/>
      <c r="E20" s="308"/>
      <c r="F20" s="308"/>
      <c r="G20" s="308"/>
      <c r="H20" s="308"/>
      <c r="I20" s="308"/>
      <c r="J20" s="308"/>
      <c r="K20" s="308"/>
      <c r="L20" s="308"/>
      <c r="M20" s="308"/>
      <c r="N20" s="308"/>
      <c r="O20" s="308"/>
    </row>
    <row r="21" spans="1:15" x14ac:dyDescent="0.15">
      <c r="A21" s="308"/>
      <c r="B21" s="310"/>
      <c r="C21" s="308"/>
      <c r="D21" s="308"/>
      <c r="E21" s="308"/>
      <c r="F21" s="308"/>
      <c r="G21" s="308"/>
      <c r="H21" s="308"/>
      <c r="I21" s="308"/>
      <c r="J21" s="308"/>
      <c r="K21" s="308"/>
      <c r="L21" s="308"/>
      <c r="M21" s="308"/>
      <c r="N21" s="308"/>
      <c r="O21" s="308"/>
    </row>
    <row r="22" spans="1:15" x14ac:dyDescent="0.15">
      <c r="A22" s="308"/>
      <c r="B22" s="310"/>
      <c r="C22" s="308"/>
      <c r="D22" s="308"/>
      <c r="E22" s="308"/>
      <c r="F22" s="308"/>
      <c r="G22" s="308"/>
      <c r="H22" s="308"/>
      <c r="I22" s="308"/>
      <c r="J22" s="308"/>
      <c r="K22" s="308"/>
      <c r="L22" s="308"/>
      <c r="M22" s="308"/>
      <c r="N22" s="308"/>
      <c r="O22" s="308"/>
    </row>
    <row r="23" spans="1:15" x14ac:dyDescent="0.15">
      <c r="A23" s="308"/>
      <c r="B23" s="310"/>
      <c r="C23" s="308"/>
      <c r="D23" s="308"/>
      <c r="E23" s="308"/>
      <c r="F23" s="308"/>
      <c r="G23" s="308"/>
      <c r="H23" s="308"/>
      <c r="I23" s="308"/>
      <c r="J23" s="308"/>
      <c r="K23" s="308"/>
      <c r="L23" s="308"/>
      <c r="M23" s="308"/>
      <c r="N23" s="308"/>
      <c r="O23" s="308"/>
    </row>
    <row r="24" spans="1:15" x14ac:dyDescent="0.15">
      <c r="A24" s="308"/>
      <c r="B24" s="310"/>
      <c r="C24" s="308"/>
      <c r="D24" s="308"/>
      <c r="E24" s="308"/>
      <c r="F24" s="308"/>
      <c r="G24" s="308"/>
      <c r="H24" s="308"/>
      <c r="I24" s="308"/>
      <c r="J24" s="308"/>
      <c r="K24" s="308"/>
      <c r="L24" s="308"/>
      <c r="M24" s="308"/>
      <c r="N24" s="308"/>
      <c r="O24" s="308"/>
    </row>
    <row r="25" spans="1:15" x14ac:dyDescent="0.15">
      <c r="A25" s="308"/>
      <c r="B25" s="310"/>
      <c r="C25" s="308"/>
      <c r="D25" s="308"/>
      <c r="E25" s="308"/>
      <c r="F25" s="308"/>
      <c r="G25" s="308"/>
      <c r="H25" s="308"/>
      <c r="I25" s="308"/>
      <c r="J25" s="308"/>
      <c r="K25" s="308"/>
      <c r="L25" s="308"/>
      <c r="M25" s="308"/>
      <c r="N25" s="308"/>
      <c r="O25" s="308"/>
    </row>
    <row r="26" spans="1:15" x14ac:dyDescent="0.15">
      <c r="A26" s="308"/>
      <c r="B26" s="310"/>
      <c r="C26" s="308"/>
      <c r="D26" s="308"/>
      <c r="E26" s="308"/>
      <c r="F26" s="308"/>
      <c r="G26" s="308"/>
      <c r="H26" s="308"/>
      <c r="I26" s="308"/>
      <c r="J26" s="308"/>
      <c r="K26" s="308"/>
      <c r="L26" s="308"/>
      <c r="M26" s="308"/>
      <c r="N26" s="308"/>
      <c r="O26" s="308"/>
    </row>
    <row r="27" spans="1:15" x14ac:dyDescent="0.15">
      <c r="A27" s="308"/>
      <c r="B27" s="310"/>
      <c r="C27" s="308"/>
      <c r="D27" s="308"/>
      <c r="E27" s="308"/>
      <c r="F27" s="308"/>
      <c r="G27" s="308"/>
      <c r="H27" s="308"/>
      <c r="I27" s="308"/>
      <c r="J27" s="308"/>
      <c r="K27" s="308"/>
      <c r="L27" s="308"/>
      <c r="M27" s="308"/>
      <c r="N27" s="308"/>
      <c r="O27" s="308"/>
    </row>
    <row r="28" spans="1:15" x14ac:dyDescent="0.15">
      <c r="A28" s="308"/>
      <c r="B28" s="310"/>
      <c r="C28" s="308"/>
      <c r="D28" s="308"/>
      <c r="E28" s="308"/>
      <c r="F28" s="308"/>
      <c r="G28" s="308"/>
      <c r="H28" s="308"/>
      <c r="I28" s="308"/>
      <c r="J28" s="308"/>
      <c r="K28" s="308"/>
      <c r="L28" s="308"/>
      <c r="M28" s="308"/>
      <c r="N28" s="308"/>
      <c r="O28" s="308"/>
    </row>
    <row r="29" spans="1:15" x14ac:dyDescent="0.15">
      <c r="A29" s="308"/>
      <c r="B29" s="310"/>
      <c r="C29" s="308"/>
      <c r="D29" s="308"/>
      <c r="E29" s="308"/>
      <c r="F29" s="308"/>
      <c r="G29" s="308"/>
      <c r="H29" s="308"/>
      <c r="I29" s="308"/>
      <c r="J29" s="308"/>
      <c r="K29" s="308"/>
      <c r="L29" s="308"/>
      <c r="M29" s="308"/>
      <c r="N29" s="308"/>
      <c r="O29" s="308"/>
    </row>
    <row r="30" spans="1:15" x14ac:dyDescent="0.15">
      <c r="A30" s="308"/>
      <c r="B30" s="310"/>
      <c r="C30" s="308"/>
      <c r="D30" s="308"/>
      <c r="E30" s="308"/>
      <c r="F30" s="308"/>
      <c r="G30" s="308"/>
      <c r="H30" s="308"/>
      <c r="I30" s="308"/>
      <c r="J30" s="308"/>
      <c r="K30" s="308"/>
      <c r="L30" s="308"/>
      <c r="M30" s="308"/>
      <c r="N30" s="308"/>
      <c r="O30" s="308"/>
    </row>
    <row r="31" spans="1:15" x14ac:dyDescent="0.15">
      <c r="A31" s="308"/>
      <c r="B31" s="310"/>
      <c r="C31" s="308"/>
      <c r="D31" s="308"/>
      <c r="E31" s="308"/>
      <c r="F31" s="308"/>
      <c r="G31" s="308"/>
      <c r="H31" s="308"/>
      <c r="I31" s="308"/>
      <c r="J31" s="308"/>
      <c r="K31" s="308"/>
      <c r="L31" s="308"/>
      <c r="M31" s="308"/>
      <c r="N31" s="308"/>
      <c r="O31" s="308"/>
    </row>
    <row r="32" spans="1:15" x14ac:dyDescent="0.15">
      <c r="A32" s="308"/>
      <c r="B32" s="310"/>
      <c r="C32" s="308"/>
      <c r="D32" s="308"/>
      <c r="E32" s="308"/>
      <c r="F32" s="308"/>
      <c r="G32" s="308"/>
      <c r="H32" s="308"/>
      <c r="I32" s="308"/>
      <c r="J32" s="308"/>
      <c r="K32" s="308"/>
      <c r="L32" s="308"/>
      <c r="M32" s="308"/>
      <c r="N32" s="308"/>
      <c r="O32" s="308"/>
    </row>
    <row r="33" spans="1:15" x14ac:dyDescent="0.15">
      <c r="A33" s="308"/>
      <c r="B33" s="310"/>
      <c r="C33" s="308"/>
      <c r="D33" s="308"/>
      <c r="E33" s="308"/>
      <c r="F33" s="308"/>
      <c r="G33" s="308"/>
      <c r="H33" s="308"/>
      <c r="I33" s="308"/>
      <c r="J33" s="308"/>
      <c r="K33" s="308"/>
      <c r="L33" s="308"/>
      <c r="M33" s="308"/>
      <c r="N33" s="308"/>
      <c r="O33" s="308"/>
    </row>
    <row r="34" spans="1:15" x14ac:dyDescent="0.15">
      <c r="A34" s="308"/>
      <c r="B34" s="310"/>
      <c r="C34" s="308"/>
      <c r="D34" s="308"/>
      <c r="E34" s="308"/>
      <c r="F34" s="308"/>
      <c r="G34" s="308"/>
      <c r="H34" s="308"/>
      <c r="I34" s="308"/>
      <c r="J34" s="308"/>
      <c r="K34" s="308"/>
      <c r="L34" s="308"/>
      <c r="M34" s="308"/>
      <c r="N34" s="308"/>
      <c r="O34" s="308"/>
    </row>
    <row r="35" spans="1:15" x14ac:dyDescent="0.15">
      <c r="A35" s="308"/>
      <c r="B35" s="310"/>
      <c r="C35" s="308"/>
      <c r="D35" s="308"/>
      <c r="E35" s="308"/>
      <c r="F35" s="308"/>
      <c r="G35" s="308"/>
      <c r="H35" s="308"/>
      <c r="I35" s="308"/>
      <c r="J35" s="308"/>
      <c r="K35" s="308"/>
      <c r="L35" s="308"/>
      <c r="M35" s="308"/>
      <c r="N35" s="308"/>
      <c r="O35" s="308"/>
    </row>
    <row r="36" spans="1:15" x14ac:dyDescent="0.15">
      <c r="A36" s="308"/>
      <c r="B36" s="10"/>
      <c r="C36" s="311"/>
      <c r="D36" s="311"/>
      <c r="E36" s="311"/>
      <c r="F36" s="311"/>
      <c r="G36" s="311"/>
      <c r="H36" s="311"/>
      <c r="I36" s="311"/>
      <c r="J36" s="311"/>
      <c r="K36" s="311"/>
      <c r="L36" s="312"/>
      <c r="M36" s="308"/>
      <c r="N36" s="308"/>
      <c r="O36" s="308"/>
    </row>
    <row r="37" spans="1:15" ht="16" x14ac:dyDescent="0.2">
      <c r="A37" s="308"/>
      <c r="B37" s="313"/>
      <c r="C37" s="314"/>
      <c r="D37" s="314"/>
      <c r="E37" s="314"/>
      <c r="F37" s="314"/>
      <c r="G37" s="314"/>
      <c r="H37" s="314"/>
      <c r="I37" s="314"/>
      <c r="J37" s="314"/>
      <c r="K37" s="314"/>
      <c r="L37" s="315"/>
      <c r="M37" s="308"/>
      <c r="N37" s="308"/>
      <c r="O37" s="308"/>
    </row>
    <row r="38" spans="1:15" ht="16" x14ac:dyDescent="0.2">
      <c r="A38" s="308"/>
      <c r="B38" s="313"/>
      <c r="C38" s="314"/>
      <c r="D38" s="314"/>
      <c r="E38" s="314"/>
      <c r="F38" s="314"/>
      <c r="G38" s="314"/>
      <c r="H38" s="314"/>
      <c r="I38" s="314"/>
      <c r="J38" s="314"/>
      <c r="K38" s="314"/>
      <c r="L38" s="314"/>
      <c r="M38" s="308"/>
      <c r="N38" s="308"/>
      <c r="O38" s="308"/>
    </row>
    <row r="39" spans="1:15" x14ac:dyDescent="0.15">
      <c r="A39" s="308"/>
      <c r="B39" s="310"/>
      <c r="C39" s="308"/>
      <c r="D39" s="308"/>
      <c r="E39" s="308"/>
      <c r="F39" s="308"/>
      <c r="G39" s="308"/>
      <c r="H39" s="308"/>
      <c r="I39" s="308"/>
      <c r="J39" s="308"/>
      <c r="K39" s="308"/>
      <c r="L39" s="308"/>
      <c r="M39" s="308"/>
      <c r="N39" s="308"/>
      <c r="O39" s="308"/>
    </row>
    <row r="40" spans="1:15" x14ac:dyDescent="0.15">
      <c r="A40" s="308"/>
      <c r="B40" s="310"/>
      <c r="C40" s="308"/>
      <c r="D40" s="308"/>
      <c r="E40" s="308"/>
      <c r="F40" s="308"/>
      <c r="G40" s="308"/>
      <c r="H40" s="308"/>
      <c r="I40" s="308"/>
      <c r="J40" s="308"/>
      <c r="K40" s="308"/>
      <c r="L40" s="308"/>
      <c r="M40" s="308"/>
      <c r="N40" s="308"/>
      <c r="O40" s="308"/>
    </row>
    <row r="41" spans="1:15" x14ac:dyDescent="0.15">
      <c r="A41" s="308"/>
      <c r="B41" s="310"/>
      <c r="C41" s="308"/>
      <c r="D41" s="308"/>
      <c r="E41" s="308"/>
      <c r="F41" s="308"/>
      <c r="G41" s="308"/>
      <c r="H41" s="308"/>
      <c r="I41" s="308"/>
      <c r="J41" s="308"/>
      <c r="K41" s="308"/>
      <c r="L41" s="308"/>
      <c r="M41" s="308"/>
      <c r="N41" s="308"/>
      <c r="O41" s="308"/>
    </row>
    <row r="42" spans="1:15" x14ac:dyDescent="0.15">
      <c r="A42" s="308"/>
      <c r="B42" s="310"/>
      <c r="C42" s="308"/>
      <c r="D42" s="308"/>
      <c r="E42" s="308"/>
      <c r="F42" s="308"/>
      <c r="G42" s="308"/>
      <c r="H42" s="308"/>
      <c r="I42" s="308"/>
      <c r="J42" s="308"/>
      <c r="K42" s="308"/>
      <c r="L42" s="308"/>
      <c r="M42" s="308"/>
      <c r="N42" s="308"/>
      <c r="O42" s="308"/>
    </row>
    <row r="43" spans="1:15" ht="68" customHeight="1" x14ac:dyDescent="0.25">
      <c r="A43" s="308"/>
      <c r="B43" s="316" t="s">
        <v>376</v>
      </c>
      <c r="C43" s="309"/>
      <c r="D43" s="309"/>
      <c r="E43" s="308"/>
      <c r="F43" s="308"/>
      <c r="G43" s="308"/>
      <c r="H43" s="308"/>
      <c r="I43" s="308"/>
      <c r="J43" s="308"/>
      <c r="K43" s="308"/>
      <c r="L43" s="308"/>
      <c r="M43" s="308"/>
      <c r="N43" s="308"/>
      <c r="O43" s="308"/>
    </row>
    <row r="44" spans="1:15" x14ac:dyDescent="0.15">
      <c r="A44" s="308"/>
      <c r="B44" s="310"/>
      <c r="C44" s="308"/>
      <c r="D44" s="308"/>
      <c r="E44" s="308"/>
      <c r="F44" s="308"/>
      <c r="G44" s="308"/>
      <c r="H44" s="308"/>
      <c r="I44" s="308"/>
      <c r="J44" s="308"/>
      <c r="K44" s="308"/>
      <c r="L44" s="308"/>
      <c r="M44" s="308"/>
      <c r="N44" s="308"/>
      <c r="O44" s="308"/>
    </row>
    <row r="45" spans="1:15" x14ac:dyDescent="0.15">
      <c r="A45" s="308"/>
      <c r="B45" s="310"/>
      <c r="C45" s="308"/>
      <c r="D45" s="308"/>
      <c r="E45" s="308"/>
      <c r="F45" s="308"/>
      <c r="G45" s="308"/>
      <c r="H45" s="308"/>
      <c r="I45" s="308"/>
      <c r="J45" s="308"/>
      <c r="K45" s="308"/>
      <c r="L45" s="308"/>
      <c r="M45" s="308"/>
      <c r="N45" s="308"/>
      <c r="O45" s="308"/>
    </row>
    <row r="46" spans="1:15" x14ac:dyDescent="0.15">
      <c r="A46" s="308"/>
      <c r="B46" s="310"/>
      <c r="C46" s="308"/>
      <c r="D46" s="308"/>
      <c r="E46" s="308"/>
      <c r="F46" s="308"/>
      <c r="G46" s="308"/>
      <c r="H46" s="308"/>
      <c r="I46" s="308"/>
      <c r="J46" s="308"/>
      <c r="K46" s="308"/>
      <c r="L46" s="308"/>
      <c r="M46" s="308"/>
      <c r="N46" s="308"/>
      <c r="O46" s="308"/>
    </row>
    <row r="47" spans="1:15" x14ac:dyDescent="0.15">
      <c r="A47" s="308"/>
      <c r="B47" s="310"/>
      <c r="C47" s="308"/>
      <c r="D47" s="308"/>
      <c r="E47" s="308"/>
      <c r="F47" s="308"/>
      <c r="G47" s="308"/>
      <c r="H47" s="308"/>
      <c r="I47" s="308"/>
      <c r="J47" s="308"/>
      <c r="K47" s="308"/>
      <c r="L47" s="308"/>
      <c r="M47" s="308"/>
      <c r="N47" s="308"/>
      <c r="O47" s="308"/>
    </row>
    <row r="48" spans="1:15" x14ac:dyDescent="0.15">
      <c r="A48" s="308"/>
      <c r="B48" s="310"/>
      <c r="C48" s="308"/>
      <c r="D48" s="308"/>
      <c r="E48" s="308"/>
      <c r="F48" s="308"/>
      <c r="G48" s="308"/>
      <c r="H48" s="308"/>
      <c r="I48" s="308"/>
      <c r="J48" s="308"/>
      <c r="K48" s="308"/>
      <c r="L48" s="308"/>
      <c r="M48" s="308"/>
      <c r="N48" s="308"/>
      <c r="O48" s="308"/>
    </row>
    <row r="49" spans="1:15" x14ac:dyDescent="0.15">
      <c r="A49" s="308"/>
      <c r="B49" s="310"/>
      <c r="C49" s="308"/>
      <c r="D49" s="308"/>
      <c r="E49" s="308"/>
      <c r="F49" s="308"/>
      <c r="G49" s="308"/>
      <c r="H49" s="308"/>
      <c r="I49" s="308"/>
      <c r="J49" s="308"/>
      <c r="K49" s="308"/>
      <c r="L49" s="308"/>
      <c r="M49" s="308"/>
      <c r="N49" s="308"/>
      <c r="O49" s="308"/>
    </row>
    <row r="50" spans="1:15" x14ac:dyDescent="0.15">
      <c r="A50" s="308"/>
      <c r="B50" s="310"/>
      <c r="C50" s="308"/>
      <c r="D50" s="308"/>
      <c r="E50" s="308"/>
      <c r="F50" s="308"/>
      <c r="G50" s="308"/>
      <c r="H50" s="308"/>
      <c r="I50" s="308"/>
      <c r="J50" s="308"/>
      <c r="K50" s="308"/>
      <c r="L50" s="308"/>
      <c r="M50" s="308"/>
      <c r="N50" s="308"/>
      <c r="O50" s="308"/>
    </row>
    <row r="51" spans="1:15" x14ac:dyDescent="0.15">
      <c r="A51" s="308"/>
      <c r="B51" s="310"/>
      <c r="C51" s="308"/>
      <c r="D51" s="308"/>
      <c r="E51" s="308"/>
      <c r="F51" s="308"/>
      <c r="G51" s="308"/>
      <c r="H51" s="308"/>
      <c r="I51" s="308"/>
      <c r="J51" s="308"/>
      <c r="K51" s="308"/>
      <c r="L51" s="308"/>
      <c r="M51" s="308"/>
      <c r="N51" s="308"/>
      <c r="O51" s="308"/>
    </row>
    <row r="52" spans="1:15" x14ac:dyDescent="0.15">
      <c r="A52" s="308"/>
      <c r="B52" s="310"/>
      <c r="C52" s="308"/>
      <c r="D52" s="308"/>
      <c r="E52" s="308"/>
      <c r="F52" s="308"/>
      <c r="G52" s="308"/>
      <c r="H52" s="308"/>
      <c r="I52" s="308"/>
      <c r="J52" s="308"/>
      <c r="K52" s="308"/>
      <c r="L52" s="308"/>
      <c r="M52" s="308"/>
      <c r="N52" s="308"/>
      <c r="O52" s="308"/>
    </row>
    <row r="53" spans="1:15" x14ac:dyDescent="0.15">
      <c r="A53" s="308"/>
      <c r="B53" s="310"/>
      <c r="C53" s="308"/>
      <c r="D53" s="308"/>
      <c r="E53" s="308"/>
      <c r="F53" s="308"/>
      <c r="G53" s="308"/>
      <c r="H53" s="308"/>
      <c r="I53" s="308"/>
      <c r="J53" s="308"/>
      <c r="K53" s="308"/>
      <c r="L53" s="308"/>
      <c r="M53" s="308"/>
      <c r="N53" s="308"/>
      <c r="O53" s="308"/>
    </row>
    <row r="54" spans="1:15" x14ac:dyDescent="0.15">
      <c r="A54" s="308"/>
      <c r="B54" s="310"/>
      <c r="C54" s="308"/>
      <c r="D54" s="308"/>
      <c r="E54" s="308"/>
      <c r="F54" s="308"/>
      <c r="G54" s="308"/>
      <c r="H54" s="308"/>
      <c r="I54" s="308"/>
      <c r="J54" s="308"/>
      <c r="K54" s="308"/>
      <c r="L54" s="308"/>
      <c r="M54" s="308"/>
      <c r="N54" s="308"/>
      <c r="O54" s="308"/>
    </row>
    <row r="55" spans="1:15" x14ac:dyDescent="0.15">
      <c r="A55" s="308"/>
      <c r="B55" s="310"/>
      <c r="C55" s="308"/>
      <c r="D55" s="308"/>
      <c r="E55" s="308"/>
      <c r="F55" s="308"/>
      <c r="G55" s="308"/>
      <c r="H55" s="308"/>
      <c r="I55" s="308"/>
      <c r="J55" s="308"/>
      <c r="K55" s="308"/>
      <c r="L55" s="308"/>
      <c r="M55" s="308"/>
      <c r="N55" s="308"/>
      <c r="O55" s="308"/>
    </row>
    <row r="56" spans="1:15" x14ac:dyDescent="0.15">
      <c r="A56" s="308"/>
      <c r="B56" s="310"/>
      <c r="C56" s="308"/>
      <c r="D56" s="308"/>
      <c r="E56" s="308"/>
      <c r="F56" s="308"/>
      <c r="G56" s="308"/>
      <c r="H56" s="308"/>
      <c r="I56" s="308"/>
      <c r="J56" s="308"/>
      <c r="K56" s="308"/>
      <c r="L56" s="308"/>
      <c r="M56" s="308"/>
      <c r="N56" s="308"/>
      <c r="O56" s="308"/>
    </row>
    <row r="57" spans="1:15" x14ac:dyDescent="0.15">
      <c r="A57" s="308"/>
      <c r="B57" s="310"/>
      <c r="C57" s="308"/>
      <c r="D57" s="308"/>
      <c r="E57" s="308"/>
      <c r="F57" s="308"/>
      <c r="G57" s="308"/>
      <c r="H57" s="308"/>
      <c r="I57" s="308"/>
      <c r="J57" s="308"/>
      <c r="K57" s="308"/>
      <c r="L57" s="308"/>
      <c r="M57" s="308"/>
      <c r="N57" s="308"/>
      <c r="O57" s="308"/>
    </row>
    <row r="58" spans="1:15" x14ac:dyDescent="0.15">
      <c r="A58" s="308"/>
      <c r="B58" s="310"/>
      <c r="C58" s="308"/>
      <c r="D58" s="308"/>
      <c r="E58" s="308"/>
      <c r="F58" s="308"/>
      <c r="G58" s="308"/>
      <c r="H58" s="308"/>
      <c r="I58" s="308"/>
      <c r="J58" s="308"/>
      <c r="K58" s="308"/>
      <c r="L58" s="308"/>
      <c r="M58" s="308"/>
      <c r="N58" s="308"/>
      <c r="O58" s="308"/>
    </row>
    <row r="59" spans="1:15" x14ac:dyDescent="0.15">
      <c r="A59" s="308"/>
      <c r="B59" s="310"/>
      <c r="C59" s="308"/>
      <c r="D59" s="308"/>
      <c r="E59" s="308"/>
      <c r="F59" s="308"/>
      <c r="G59" s="308"/>
      <c r="H59" s="308"/>
      <c r="I59" s="308"/>
      <c r="J59" s="308"/>
      <c r="K59" s="308"/>
      <c r="L59" s="308"/>
      <c r="M59" s="308"/>
      <c r="N59" s="308"/>
      <c r="O59" s="308"/>
    </row>
    <row r="60" spans="1:15" x14ac:dyDescent="0.15">
      <c r="A60" s="308"/>
      <c r="B60" s="310"/>
      <c r="C60" s="308"/>
      <c r="D60" s="308"/>
      <c r="E60" s="308"/>
      <c r="F60" s="308"/>
      <c r="G60" s="308"/>
      <c r="H60" s="308"/>
      <c r="I60" s="308"/>
      <c r="J60" s="308"/>
      <c r="K60" s="308"/>
      <c r="L60" s="308"/>
      <c r="M60" s="308"/>
      <c r="N60" s="308"/>
      <c r="O60" s="308"/>
    </row>
    <row r="61" spans="1:15" x14ac:dyDescent="0.15">
      <c r="A61" s="308"/>
      <c r="B61" s="310"/>
      <c r="C61" s="308"/>
      <c r="D61" s="308"/>
      <c r="E61" s="308"/>
      <c r="F61" s="308"/>
      <c r="G61" s="308"/>
      <c r="H61" s="308"/>
      <c r="I61" s="308"/>
      <c r="J61" s="308"/>
      <c r="K61" s="308"/>
      <c r="L61" s="308"/>
      <c r="M61" s="308"/>
      <c r="N61" s="308"/>
      <c r="O61" s="308"/>
    </row>
    <row r="62" spans="1:15" x14ac:dyDescent="0.15">
      <c r="A62" s="308"/>
      <c r="B62" s="310"/>
      <c r="C62" s="308"/>
      <c r="D62" s="308"/>
      <c r="E62" s="308"/>
      <c r="F62" s="308"/>
      <c r="G62" s="308"/>
      <c r="H62" s="308"/>
      <c r="I62" s="308"/>
      <c r="J62" s="308"/>
      <c r="K62" s="308"/>
      <c r="L62" s="308"/>
      <c r="M62" s="308"/>
      <c r="N62" s="308"/>
      <c r="O62" s="308"/>
    </row>
    <row r="63" spans="1:15" x14ac:dyDescent="0.15">
      <c r="A63" s="308"/>
      <c r="B63" s="310"/>
      <c r="C63" s="308"/>
      <c r="D63" s="308"/>
      <c r="E63" s="308"/>
      <c r="F63" s="308"/>
      <c r="G63" s="308"/>
      <c r="H63" s="308"/>
      <c r="I63" s="308"/>
      <c r="J63" s="308"/>
      <c r="K63" s="308"/>
      <c r="L63" s="308"/>
      <c r="M63" s="308"/>
      <c r="N63" s="308"/>
      <c r="O63" s="308"/>
    </row>
    <row r="64" spans="1:15" x14ac:dyDescent="0.15">
      <c r="A64" s="308"/>
      <c r="B64" s="310"/>
      <c r="C64" s="308"/>
      <c r="D64" s="308"/>
      <c r="E64" s="308"/>
      <c r="F64" s="308"/>
      <c r="G64" s="308"/>
      <c r="H64" s="308"/>
      <c r="I64" s="308"/>
      <c r="J64" s="308"/>
      <c r="K64" s="308"/>
      <c r="L64" s="308"/>
      <c r="M64" s="308"/>
      <c r="N64" s="308"/>
      <c r="O64" s="308"/>
    </row>
    <row r="65" spans="1:17" x14ac:dyDescent="0.15">
      <c r="A65" s="308"/>
      <c r="B65" s="310"/>
      <c r="C65" s="308"/>
      <c r="D65" s="308"/>
      <c r="E65" s="308"/>
      <c r="F65" s="308"/>
      <c r="G65" s="308"/>
      <c r="H65" s="308"/>
      <c r="I65" s="308"/>
      <c r="J65" s="308"/>
      <c r="K65" s="308"/>
      <c r="L65" s="308"/>
      <c r="M65" s="308"/>
      <c r="N65" s="308"/>
      <c r="O65" s="308"/>
    </row>
    <row r="66" spans="1:17" x14ac:dyDescent="0.15">
      <c r="A66" s="308"/>
      <c r="B66" s="310"/>
      <c r="C66" s="308"/>
      <c r="D66" s="308"/>
      <c r="E66" s="308"/>
      <c r="F66" s="308"/>
      <c r="G66" s="308"/>
      <c r="H66" s="308"/>
      <c r="I66" s="308"/>
      <c r="J66" s="308"/>
      <c r="K66" s="308"/>
      <c r="L66" s="308"/>
      <c r="M66" s="308"/>
      <c r="N66" s="308"/>
      <c r="O66" s="308"/>
    </row>
    <row r="67" spans="1:17" x14ac:dyDescent="0.15">
      <c r="A67" s="308"/>
      <c r="B67" s="310"/>
      <c r="C67" s="308"/>
      <c r="D67" s="308"/>
      <c r="E67" s="308"/>
      <c r="F67" s="308"/>
      <c r="G67" s="308"/>
      <c r="H67" s="308"/>
      <c r="I67" s="308"/>
      <c r="J67" s="308"/>
      <c r="K67" s="308"/>
      <c r="L67" s="308"/>
      <c r="M67" s="308"/>
      <c r="N67" s="308"/>
      <c r="O67" s="308"/>
    </row>
    <row r="68" spans="1:17" x14ac:dyDescent="0.15">
      <c r="A68" s="308"/>
      <c r="B68" s="310"/>
      <c r="C68" s="308"/>
      <c r="D68" s="308"/>
      <c r="E68" s="308"/>
      <c r="F68" s="308"/>
      <c r="G68" s="308"/>
      <c r="H68" s="308"/>
      <c r="I68" s="308"/>
      <c r="J68" s="308"/>
      <c r="K68" s="308"/>
      <c r="L68" s="308"/>
      <c r="M68" s="308"/>
      <c r="N68" s="308"/>
      <c r="O68" s="308"/>
    </row>
    <row r="69" spans="1:17" x14ac:dyDescent="0.15">
      <c r="A69" s="308"/>
      <c r="B69" s="310"/>
      <c r="C69" s="308"/>
      <c r="D69" s="308"/>
      <c r="E69" s="308"/>
      <c r="F69" s="308"/>
      <c r="G69" s="308"/>
      <c r="H69" s="308"/>
      <c r="I69" s="308"/>
      <c r="J69" s="308"/>
      <c r="K69" s="308"/>
      <c r="L69" s="308"/>
      <c r="M69" s="308"/>
      <c r="N69" s="308"/>
      <c r="O69" s="308"/>
    </row>
    <row r="70" spans="1:17" x14ac:dyDescent="0.15">
      <c r="A70" s="308"/>
      <c r="B70" s="310"/>
      <c r="C70" s="308"/>
      <c r="D70" s="308"/>
      <c r="E70" s="308"/>
      <c r="F70" s="308"/>
      <c r="G70" s="308"/>
      <c r="H70" s="308"/>
      <c r="I70" s="308"/>
      <c r="J70" s="308"/>
      <c r="K70" s="308"/>
      <c r="L70" s="308"/>
      <c r="M70" s="308"/>
      <c r="N70" s="308"/>
      <c r="O70" s="308"/>
    </row>
    <row r="71" spans="1:17" x14ac:dyDescent="0.15">
      <c r="A71" s="308"/>
      <c r="B71" s="310"/>
      <c r="C71" s="308"/>
      <c r="D71" s="308"/>
      <c r="E71" s="308"/>
      <c r="F71" s="308"/>
      <c r="G71" s="308"/>
      <c r="H71" s="308"/>
      <c r="I71" s="308"/>
      <c r="J71" s="308"/>
      <c r="K71" s="308"/>
      <c r="L71" s="308"/>
      <c r="M71" s="308"/>
      <c r="N71" s="308"/>
      <c r="O71" s="308"/>
    </row>
    <row r="72" spans="1:17" x14ac:dyDescent="0.15">
      <c r="A72" s="308"/>
      <c r="B72" s="310"/>
      <c r="C72" s="308"/>
      <c r="D72" s="308"/>
      <c r="E72" s="308"/>
      <c r="F72" s="308"/>
      <c r="G72" s="308"/>
      <c r="H72" s="308"/>
      <c r="I72" s="308"/>
      <c r="J72" s="308"/>
      <c r="K72" s="308"/>
      <c r="L72" s="308"/>
      <c r="M72" s="308"/>
      <c r="N72" s="308"/>
      <c r="O72" s="308"/>
    </row>
    <row r="73" spans="1:17" x14ac:dyDescent="0.15">
      <c r="A73" s="308"/>
      <c r="B73" s="310"/>
      <c r="C73" s="308"/>
      <c r="D73" s="308"/>
      <c r="E73" s="308"/>
      <c r="F73" s="308"/>
      <c r="G73" s="308"/>
      <c r="H73" s="308"/>
      <c r="I73" s="308"/>
      <c r="J73" s="308"/>
      <c r="K73" s="308"/>
      <c r="L73" s="308"/>
      <c r="M73" s="308"/>
      <c r="N73" s="308"/>
      <c r="O73" s="308"/>
    </row>
    <row r="74" spans="1:17" x14ac:dyDescent="0.15">
      <c r="A74" s="308"/>
      <c r="B74" s="310"/>
      <c r="C74" s="308"/>
      <c r="D74" s="308"/>
      <c r="E74" s="308"/>
      <c r="F74" s="308"/>
      <c r="G74" s="308"/>
      <c r="H74" s="308"/>
      <c r="I74" s="308"/>
      <c r="J74" s="308"/>
      <c r="K74" s="308"/>
      <c r="L74" s="308"/>
      <c r="M74" s="308"/>
      <c r="N74" s="308"/>
      <c r="O74" s="308"/>
    </row>
    <row r="75" spans="1:17" x14ac:dyDescent="0.15">
      <c r="A75" s="308"/>
      <c r="B75" s="310"/>
      <c r="C75" s="308"/>
      <c r="D75" s="308"/>
      <c r="E75" s="308"/>
      <c r="F75" s="308"/>
      <c r="G75" s="308"/>
      <c r="H75" s="308"/>
      <c r="I75" s="308"/>
      <c r="J75" s="308"/>
      <c r="K75" s="308"/>
      <c r="L75" s="308"/>
      <c r="M75" s="308"/>
      <c r="N75" s="308"/>
      <c r="O75" s="308"/>
    </row>
    <row r="76" spans="1:17" x14ac:dyDescent="0.15">
      <c r="A76" s="308"/>
      <c r="B76" s="310"/>
      <c r="C76" s="308"/>
      <c r="D76" s="308"/>
      <c r="E76" s="308"/>
      <c r="F76" s="308"/>
      <c r="G76" s="308"/>
      <c r="H76" s="308"/>
      <c r="I76" s="308"/>
      <c r="J76" s="308"/>
      <c r="K76" s="308"/>
      <c r="L76" s="308"/>
      <c r="M76" s="308"/>
      <c r="N76" s="308"/>
      <c r="O76" s="308"/>
    </row>
    <row r="77" spans="1:17" x14ac:dyDescent="0.15">
      <c r="A77" s="308"/>
      <c r="B77" s="310"/>
      <c r="C77" s="308"/>
      <c r="D77" s="308"/>
      <c r="E77" s="308"/>
      <c r="F77" s="308"/>
      <c r="G77" s="308"/>
      <c r="H77" s="308"/>
      <c r="I77" s="308"/>
      <c r="J77" s="308"/>
      <c r="K77" s="308"/>
      <c r="L77" s="308"/>
      <c r="M77" s="308"/>
      <c r="N77" s="308"/>
      <c r="O77" s="308"/>
    </row>
    <row r="78" spans="1:17" x14ac:dyDescent="0.15">
      <c r="A78" s="308"/>
      <c r="C78" s="308"/>
      <c r="D78" s="308"/>
      <c r="E78" s="308"/>
      <c r="F78" s="308"/>
      <c r="G78" s="308"/>
      <c r="H78" s="308"/>
      <c r="I78" s="308"/>
      <c r="J78" s="308"/>
      <c r="K78" s="308"/>
      <c r="L78" s="308"/>
      <c r="M78" s="308"/>
      <c r="N78" s="308"/>
      <c r="O78" s="308"/>
    </row>
    <row r="79" spans="1:17" x14ac:dyDescent="0.15">
      <c r="A79" s="308"/>
      <c r="C79" s="308"/>
      <c r="D79" s="308"/>
      <c r="E79" s="308"/>
      <c r="F79" s="308"/>
      <c r="G79" s="308"/>
      <c r="H79" s="308"/>
      <c r="I79" s="308"/>
      <c r="J79" s="308"/>
      <c r="K79" s="308"/>
      <c r="L79" s="308"/>
      <c r="M79" s="308"/>
      <c r="N79" s="308"/>
      <c r="O79" s="308"/>
    </row>
    <row r="80" spans="1:17" ht="16" x14ac:dyDescent="0.2">
      <c r="A80" s="308"/>
      <c r="B80" s="317"/>
      <c r="C80" s="308"/>
      <c r="D80" s="308"/>
      <c r="E80" s="308"/>
      <c r="F80" s="308"/>
      <c r="G80" s="308"/>
      <c r="H80" s="308"/>
      <c r="I80" s="308"/>
      <c r="J80" s="308"/>
      <c r="K80" s="308"/>
      <c r="L80" s="308"/>
      <c r="M80" s="308"/>
      <c r="N80" s="308"/>
      <c r="O80" s="308"/>
      <c r="Q80" s="240"/>
    </row>
    <row r="81" spans="1:31" ht="34" x14ac:dyDescent="0.2">
      <c r="A81" s="308"/>
      <c r="B81" s="317" t="s">
        <v>377</v>
      </c>
      <c r="C81" s="308"/>
      <c r="D81" s="308"/>
      <c r="E81" s="308"/>
      <c r="F81" s="308"/>
      <c r="G81" s="308"/>
      <c r="H81" s="308"/>
      <c r="I81" s="308"/>
      <c r="J81" s="308"/>
      <c r="K81" s="308"/>
      <c r="L81" s="308"/>
      <c r="M81" s="308"/>
      <c r="N81" s="308"/>
      <c r="O81" s="308"/>
      <c r="Q81" s="317"/>
      <c r="R81" s="308"/>
      <c r="S81" s="308"/>
      <c r="T81" s="308"/>
      <c r="U81" s="308"/>
      <c r="V81" s="308"/>
      <c r="W81" s="308"/>
      <c r="X81" s="308"/>
      <c r="Y81" s="308"/>
      <c r="Z81" s="308"/>
      <c r="AA81" s="308"/>
      <c r="AB81" s="308"/>
      <c r="AC81" s="308"/>
      <c r="AD81" s="308"/>
    </row>
    <row r="82" spans="1:31" x14ac:dyDescent="0.15">
      <c r="A82" s="308"/>
      <c r="B82" s="318"/>
      <c r="C82" s="319" t="s">
        <v>378</v>
      </c>
      <c r="D82" s="319" t="s">
        <v>226</v>
      </c>
      <c r="E82" s="320" t="s">
        <v>326</v>
      </c>
      <c r="F82" s="320" t="s">
        <v>327</v>
      </c>
      <c r="G82" s="320" t="s">
        <v>288</v>
      </c>
      <c r="H82" s="320" t="s">
        <v>328</v>
      </c>
      <c r="I82" s="320" t="s">
        <v>315</v>
      </c>
      <c r="J82" s="320" t="s">
        <v>256</v>
      </c>
      <c r="K82" s="320" t="s">
        <v>259</v>
      </c>
      <c r="L82" s="320" t="s">
        <v>329</v>
      </c>
      <c r="M82" s="320" t="s">
        <v>330</v>
      </c>
      <c r="N82" s="320" t="s">
        <v>331</v>
      </c>
      <c r="O82" s="320" t="s">
        <v>331</v>
      </c>
      <c r="P82" s="319" t="s">
        <v>325</v>
      </c>
      <c r="R82" s="310"/>
      <c r="S82" s="312"/>
      <c r="T82" s="312"/>
      <c r="U82" s="321"/>
      <c r="V82" s="321"/>
      <c r="W82" s="321"/>
      <c r="X82" s="321"/>
      <c r="Y82" s="321"/>
      <c r="Z82" s="321"/>
      <c r="AA82" s="321"/>
      <c r="AB82" s="321"/>
      <c r="AC82" s="321"/>
      <c r="AD82" s="321"/>
      <c r="AE82" s="312"/>
    </row>
    <row r="83" spans="1:31" ht="16" x14ac:dyDescent="0.2">
      <c r="A83" s="308"/>
      <c r="B83" s="322" t="s">
        <v>378</v>
      </c>
      <c r="C83" s="323">
        <v>1093.6221860000005</v>
      </c>
      <c r="D83" s="323">
        <v>1.0246459999999999</v>
      </c>
      <c r="E83" s="79"/>
      <c r="F83" s="79"/>
      <c r="G83" s="79"/>
      <c r="H83" s="79"/>
      <c r="I83" s="79"/>
      <c r="J83" s="79"/>
      <c r="K83" s="79"/>
      <c r="L83" s="79"/>
      <c r="M83" s="79"/>
      <c r="N83" s="79"/>
      <c r="O83" s="79"/>
      <c r="P83" s="323"/>
      <c r="R83" s="324"/>
      <c r="S83" s="315"/>
      <c r="T83" s="315"/>
      <c r="U83" s="314"/>
      <c r="V83" s="314"/>
      <c r="W83" s="314"/>
      <c r="X83" s="314"/>
      <c r="Y83" s="314"/>
      <c r="Z83" s="314"/>
      <c r="AA83" s="314"/>
      <c r="AB83" s="314"/>
      <c r="AC83" s="314"/>
      <c r="AD83" s="314"/>
      <c r="AE83" s="315"/>
    </row>
    <row r="84" spans="1:31" ht="29" x14ac:dyDescent="0.2">
      <c r="A84" s="308"/>
      <c r="B84" s="322" t="s">
        <v>379</v>
      </c>
      <c r="C84" s="323"/>
      <c r="D84" s="323"/>
      <c r="E84" s="79">
        <v>6507.5050140000003</v>
      </c>
      <c r="F84" s="79">
        <v>1571.674953</v>
      </c>
      <c r="G84" s="79">
        <v>539.95394799999997</v>
      </c>
      <c r="H84" s="79">
        <v>308.76631700000002</v>
      </c>
      <c r="I84" s="79">
        <v>238.475155</v>
      </c>
      <c r="J84" s="79">
        <v>222.25513900000001</v>
      </c>
      <c r="K84" s="79">
        <v>168.65858900000001</v>
      </c>
      <c r="L84" s="79">
        <v>151.493641</v>
      </c>
      <c r="M84" s="79">
        <v>111.71372599999999</v>
      </c>
      <c r="N84" s="79">
        <v>107.144419</v>
      </c>
      <c r="O84" s="79"/>
      <c r="P84" s="323"/>
      <c r="R84" s="324"/>
      <c r="S84" s="315"/>
      <c r="T84" s="315"/>
      <c r="U84" s="314"/>
      <c r="V84" s="314"/>
      <c r="W84" s="314"/>
      <c r="X84" s="314"/>
      <c r="Y84" s="314"/>
      <c r="Z84" s="314"/>
      <c r="AA84" s="314"/>
      <c r="AB84" s="314"/>
      <c r="AC84" s="314"/>
      <c r="AD84" s="314"/>
      <c r="AE84" s="315"/>
    </row>
    <row r="85" spans="1:31" ht="16" x14ac:dyDescent="0.2">
      <c r="A85" s="308"/>
      <c r="B85" s="322" t="s">
        <v>380</v>
      </c>
      <c r="C85" s="323"/>
      <c r="D85" s="323"/>
      <c r="E85" s="323"/>
      <c r="F85" s="323"/>
      <c r="G85" s="323"/>
      <c r="H85" s="323"/>
      <c r="I85" s="323"/>
      <c r="J85" s="323"/>
      <c r="K85" s="323"/>
      <c r="L85" s="323"/>
      <c r="M85" s="323"/>
      <c r="N85" s="323"/>
      <c r="O85" s="323"/>
      <c r="P85" s="79">
        <v>5074.0144419999997</v>
      </c>
      <c r="R85" s="324"/>
      <c r="S85" s="315"/>
      <c r="T85" s="315"/>
      <c r="U85" s="315"/>
      <c r="V85" s="315"/>
      <c r="W85" s="315"/>
      <c r="X85" s="315"/>
      <c r="Y85" s="315"/>
      <c r="Z85" s="315"/>
      <c r="AA85" s="315"/>
      <c r="AB85" s="315"/>
      <c r="AC85" s="315"/>
      <c r="AD85" s="315"/>
      <c r="AE85" s="314"/>
    </row>
  </sheetData>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9EA28-E078-0C4F-AC98-9F890D7326AF}">
  <sheetPr>
    <tabColor theme="0"/>
  </sheetPr>
  <dimension ref="A1:Z66"/>
  <sheetViews>
    <sheetView zoomScale="120" zoomScaleNormal="120" workbookViewId="0">
      <selection activeCell="O20" sqref="O20"/>
    </sheetView>
  </sheetViews>
  <sheetFormatPr baseColWidth="10" defaultColWidth="8.83203125" defaultRowHeight="13" x14ac:dyDescent="0.15"/>
  <cols>
    <col min="1" max="1" width="10.83203125" style="2" customWidth="1"/>
    <col min="2" max="2" width="10.83203125" style="40" customWidth="1"/>
    <col min="3" max="6" width="10.83203125" style="2" customWidth="1"/>
    <col min="7" max="7" width="12.1640625" style="2" customWidth="1"/>
    <col min="8" max="12" width="10.83203125" style="2" customWidth="1"/>
    <col min="13" max="13" width="10.6640625" style="2" customWidth="1"/>
    <col min="14" max="14" width="10.83203125" style="2" customWidth="1"/>
    <col min="15" max="19" width="13.5" style="2" customWidth="1"/>
    <col min="20" max="20" width="8.83203125" style="2"/>
    <col min="21" max="21" width="15" style="2" customWidth="1"/>
    <col min="22" max="23" width="11.83203125" style="2" customWidth="1"/>
    <col min="24" max="16384" width="8.83203125" style="2"/>
  </cols>
  <sheetData>
    <row r="1" spans="1:10" s="311" customFormat="1" ht="66" customHeight="1" x14ac:dyDescent="0.15">
      <c r="A1" s="1004" t="s">
        <v>1098</v>
      </c>
      <c r="B1" s="1004"/>
      <c r="C1" s="1004"/>
      <c r="D1" s="1004"/>
      <c r="E1" s="1004"/>
      <c r="F1" s="1004"/>
      <c r="G1" s="1004"/>
      <c r="H1" s="1004"/>
      <c r="I1" s="1004"/>
      <c r="J1" s="1004"/>
    </row>
    <row r="22" ht="8" customHeight="1" x14ac:dyDescent="0.15"/>
    <row r="35" spans="1:26" x14ac:dyDescent="0.15">
      <c r="A35" s="2" t="s">
        <v>136</v>
      </c>
    </row>
    <row r="36" spans="1:26" s="327" customFormat="1" ht="34" x14ac:dyDescent="0.2">
      <c r="A36" s="325" t="s">
        <v>122</v>
      </c>
      <c r="B36" s="325" t="s">
        <v>123</v>
      </c>
      <c r="C36" s="325" t="s">
        <v>124</v>
      </c>
      <c r="D36" s="325" t="s">
        <v>125</v>
      </c>
      <c r="E36" s="325" t="s">
        <v>126</v>
      </c>
      <c r="F36" s="325" t="s">
        <v>127</v>
      </c>
      <c r="G36" s="326" t="s">
        <v>128</v>
      </c>
      <c r="H36" s="326" t="s">
        <v>129</v>
      </c>
      <c r="I36" s="326" t="s">
        <v>130</v>
      </c>
      <c r="J36" s="326" t="s">
        <v>131</v>
      </c>
      <c r="K36" s="326" t="s">
        <v>132</v>
      </c>
      <c r="L36" s="326" t="s">
        <v>133</v>
      </c>
      <c r="M36" s="326" t="s">
        <v>164</v>
      </c>
      <c r="N36" s="326" t="s">
        <v>134</v>
      </c>
    </row>
    <row r="37" spans="1:26" s="327" customFormat="1" ht="16" x14ac:dyDescent="0.2">
      <c r="A37" s="328">
        <f>SUM(A42,K42:L42)</f>
        <v>3262</v>
      </c>
      <c r="B37" s="328">
        <f>B42+C42</f>
        <v>228</v>
      </c>
      <c r="C37" s="328">
        <f>D42</f>
        <v>155</v>
      </c>
      <c r="D37" s="328">
        <f>E42</f>
        <v>24</v>
      </c>
      <c r="E37" s="328">
        <f>F42+G42+H42</f>
        <v>4667</v>
      </c>
      <c r="F37" s="328">
        <f>I42</f>
        <v>683</v>
      </c>
      <c r="G37" s="328">
        <f>J42+O42</f>
        <v>1284</v>
      </c>
      <c r="H37" s="328">
        <f>M42+N42</f>
        <v>1369</v>
      </c>
      <c r="I37" s="328">
        <f>P42+Q42+R42+S42</f>
        <v>1190</v>
      </c>
      <c r="J37" s="328">
        <f>T42+U42</f>
        <v>1353</v>
      </c>
      <c r="K37" s="328">
        <f>V42+W42</f>
        <v>2191</v>
      </c>
      <c r="L37" s="328">
        <f>X42</f>
        <v>856</v>
      </c>
      <c r="M37" s="328">
        <f>Y42</f>
        <v>5</v>
      </c>
      <c r="N37" s="328">
        <f>SUM(A37:M37)</f>
        <v>17267</v>
      </c>
    </row>
    <row r="40" spans="1:26" x14ac:dyDescent="0.15">
      <c r="A40" s="2" t="s">
        <v>194</v>
      </c>
    </row>
    <row r="41" spans="1:26" s="116" customFormat="1" ht="42" x14ac:dyDescent="0.15">
      <c r="A41" s="61" t="s">
        <v>146</v>
      </c>
      <c r="B41" s="60" t="s">
        <v>148</v>
      </c>
      <c r="C41" s="60" t="s">
        <v>149</v>
      </c>
      <c r="D41" s="60" t="s">
        <v>124</v>
      </c>
      <c r="E41" s="60" t="s">
        <v>125</v>
      </c>
      <c r="F41" s="60" t="s">
        <v>126</v>
      </c>
      <c r="G41" s="60" t="s">
        <v>150</v>
      </c>
      <c r="H41" s="60" t="s">
        <v>196</v>
      </c>
      <c r="I41" s="60" t="s">
        <v>151</v>
      </c>
      <c r="J41" s="63" t="s">
        <v>153</v>
      </c>
      <c r="K41" s="60" t="s">
        <v>180</v>
      </c>
      <c r="L41" s="60" t="s">
        <v>197</v>
      </c>
      <c r="M41" s="60" t="s">
        <v>154</v>
      </c>
      <c r="N41" s="60" t="s">
        <v>155</v>
      </c>
      <c r="O41" s="60" t="s">
        <v>156</v>
      </c>
      <c r="P41" s="60" t="s">
        <v>157</v>
      </c>
      <c r="Q41" s="60" t="s">
        <v>158</v>
      </c>
      <c r="R41" s="60" t="s">
        <v>160</v>
      </c>
      <c r="S41" s="60" t="s">
        <v>182</v>
      </c>
      <c r="T41" s="60" t="s">
        <v>181</v>
      </c>
      <c r="U41" s="60" t="s">
        <v>159</v>
      </c>
      <c r="V41" s="60" t="s">
        <v>171</v>
      </c>
      <c r="W41" s="60" t="s">
        <v>161</v>
      </c>
      <c r="X41" s="60" t="s">
        <v>162</v>
      </c>
      <c r="Y41" s="60" t="s">
        <v>164</v>
      </c>
    </row>
    <row r="42" spans="1:26" s="40" customFormat="1" x14ac:dyDescent="0.15">
      <c r="A42" s="88">
        <v>1775</v>
      </c>
      <c r="B42" s="329">
        <v>114</v>
      </c>
      <c r="C42" s="329">
        <v>114</v>
      </c>
      <c r="D42" s="329">
        <v>155</v>
      </c>
      <c r="E42" s="329">
        <v>24</v>
      </c>
      <c r="F42" s="329">
        <v>2475</v>
      </c>
      <c r="G42" s="329">
        <v>2190</v>
      </c>
      <c r="H42" s="329">
        <v>2</v>
      </c>
      <c r="I42" s="329">
        <v>683</v>
      </c>
      <c r="J42" s="68">
        <v>339</v>
      </c>
      <c r="K42" s="329">
        <v>147</v>
      </c>
      <c r="L42" s="329">
        <v>1340</v>
      </c>
      <c r="M42" s="329">
        <v>406</v>
      </c>
      <c r="N42" s="329">
        <v>963</v>
      </c>
      <c r="O42" s="329">
        <v>945</v>
      </c>
      <c r="P42" s="329">
        <v>157</v>
      </c>
      <c r="Q42" s="329">
        <v>720</v>
      </c>
      <c r="R42" s="88">
        <v>2</v>
      </c>
      <c r="S42" s="88">
        <v>311</v>
      </c>
      <c r="T42" s="88">
        <v>498</v>
      </c>
      <c r="U42" s="88">
        <v>855</v>
      </c>
      <c r="V42" s="88">
        <v>394</v>
      </c>
      <c r="W42" s="88">
        <v>1797</v>
      </c>
      <c r="X42" s="88">
        <v>856</v>
      </c>
      <c r="Y42" s="88">
        <v>5</v>
      </c>
    </row>
    <row r="43" spans="1:26" s="40" customFormat="1" x14ac:dyDescent="0.15">
      <c r="A43" s="330"/>
      <c r="B43" s="330"/>
      <c r="C43" s="330"/>
      <c r="D43" s="330"/>
      <c r="E43" s="330"/>
      <c r="F43" s="330"/>
      <c r="G43" s="330"/>
      <c r="H43" s="330"/>
      <c r="I43" s="330"/>
      <c r="J43" s="330"/>
      <c r="K43" s="330"/>
      <c r="L43" s="330"/>
      <c r="M43" s="330"/>
      <c r="N43" s="330"/>
      <c r="O43" s="330"/>
      <c r="P43" s="330"/>
    </row>
    <row r="44" spans="1:26" s="40" customFormat="1" x14ac:dyDescent="0.15">
      <c r="A44" s="2"/>
      <c r="B44" s="2"/>
      <c r="C44" s="40" t="s">
        <v>1168</v>
      </c>
      <c r="D44" s="95">
        <f>C42+E42+G42+H42+I42+J42+N42+Q42+U42+W42+X42</f>
        <v>8543</v>
      </c>
      <c r="E44" s="2"/>
      <c r="F44" s="2"/>
      <c r="G44" s="2"/>
      <c r="H44" s="2"/>
      <c r="I44" s="2"/>
      <c r="J44" s="2"/>
      <c r="K44" s="2"/>
      <c r="L44" s="2"/>
      <c r="M44" s="2"/>
      <c r="N44" s="2"/>
      <c r="O44" s="2"/>
      <c r="P44" s="2"/>
      <c r="Q44" s="2"/>
      <c r="R44" s="2"/>
      <c r="S44" s="2"/>
      <c r="T44" s="2"/>
      <c r="U44" s="2"/>
      <c r="V44" s="2"/>
      <c r="W44" s="2"/>
      <c r="X44" s="2"/>
      <c r="Y44" s="2"/>
      <c r="Z44" s="2"/>
    </row>
    <row r="47" spans="1:26" x14ac:dyDescent="0.15">
      <c r="B47" s="2"/>
    </row>
    <row r="48" spans="1:26" x14ac:dyDescent="0.15">
      <c r="B48" s="2"/>
    </row>
    <row r="49" s="2" customFormat="1" x14ac:dyDescent="0.15"/>
    <row r="50" s="2" customFormat="1" x14ac:dyDescent="0.15"/>
    <row r="51" s="2" customFormat="1" x14ac:dyDescent="0.15"/>
    <row r="52" s="2" customFormat="1" x14ac:dyDescent="0.15"/>
    <row r="53" s="2" customFormat="1" x14ac:dyDescent="0.15"/>
    <row r="54" s="2" customFormat="1" x14ac:dyDescent="0.15"/>
    <row r="55" s="2" customFormat="1" x14ac:dyDescent="0.15"/>
    <row r="56" s="2" customFormat="1" x14ac:dyDescent="0.15"/>
    <row r="57" s="2" customFormat="1" x14ac:dyDescent="0.15"/>
    <row r="58" s="2" customFormat="1" x14ac:dyDescent="0.15"/>
    <row r="59" s="2" customFormat="1" x14ac:dyDescent="0.15"/>
    <row r="60" s="2" customFormat="1" x14ac:dyDescent="0.15"/>
    <row r="61" s="2" customFormat="1" x14ac:dyDescent="0.15"/>
    <row r="62" s="2" customFormat="1" x14ac:dyDescent="0.15"/>
    <row r="63" s="2" customFormat="1" x14ac:dyDescent="0.15"/>
    <row r="64" s="2" customFormat="1" x14ac:dyDescent="0.15"/>
    <row r="65" s="2" customFormat="1" x14ac:dyDescent="0.15"/>
    <row r="66" s="2" customFormat="1" x14ac:dyDescent="0.15"/>
  </sheetData>
  <mergeCells count="1">
    <mergeCell ref="A1:J1"/>
  </mergeCells>
  <printOptions horizontalCentered="1"/>
  <pageMargins left="0.75" right="0.75" top="1" bottom="1" header="0.5" footer="0.5"/>
  <pageSetup scale="75"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5898-8E48-2043-93AC-06A793734784}">
  <sheetPr>
    <tabColor theme="0"/>
  </sheetPr>
  <dimension ref="B1:CD206"/>
  <sheetViews>
    <sheetView topLeftCell="A173" zoomScale="90" zoomScaleNormal="90" workbookViewId="0">
      <selection activeCell="B1" sqref="B1:H1"/>
    </sheetView>
  </sheetViews>
  <sheetFormatPr baseColWidth="10" defaultColWidth="8.83203125" defaultRowHeight="16" x14ac:dyDescent="0.2"/>
  <cols>
    <col min="1" max="1" width="2.83203125" style="333" customWidth="1"/>
    <col min="2" max="2" width="21.33203125" style="333" customWidth="1"/>
    <col min="3" max="3" width="19.33203125" style="333" customWidth="1"/>
    <col min="4" max="4" width="17" style="333" customWidth="1"/>
    <col min="5" max="5" width="15.5" style="333" customWidth="1"/>
    <col min="6" max="6" width="15.1640625" style="333" customWidth="1"/>
    <col min="7" max="7" width="22.1640625" style="333" customWidth="1"/>
    <col min="8" max="8" width="8.6640625" style="333" customWidth="1"/>
    <col min="9" max="9" width="14" style="332" customWidth="1"/>
    <col min="10" max="10" width="16.5" style="333" bestFit="1" customWidth="1"/>
    <col min="11" max="12" width="16.6640625" style="333" bestFit="1" customWidth="1"/>
    <col min="13" max="13" width="15.83203125" style="333" bestFit="1" customWidth="1"/>
    <col min="14" max="14" width="17.33203125" style="333" customWidth="1"/>
    <col min="15" max="15" width="34.1640625" style="333" bestFit="1" customWidth="1"/>
    <col min="16" max="16" width="12.83203125" style="333" customWidth="1"/>
    <col min="17" max="17" width="16.33203125" style="333" customWidth="1"/>
    <col min="18" max="18" width="14.83203125" style="333" bestFit="1" customWidth="1"/>
    <col min="19" max="19" width="19.83203125" style="333" bestFit="1" customWidth="1"/>
    <col min="20" max="20" width="15" style="333" bestFit="1" customWidth="1"/>
    <col min="21" max="21" width="13.5" style="333" customWidth="1"/>
    <col min="22" max="23" width="14.5" style="333" bestFit="1" customWidth="1"/>
    <col min="24" max="24" width="12.6640625" style="333" customWidth="1"/>
    <col min="25" max="25" width="14.1640625" style="333" customWidth="1"/>
    <col min="26" max="26" width="13.1640625" style="333" bestFit="1" customWidth="1"/>
    <col min="27" max="27" width="15" style="333" customWidth="1"/>
    <col min="28" max="28" width="12.83203125" style="333" bestFit="1" customWidth="1"/>
    <col min="29" max="29" width="20.1640625" style="333" customWidth="1"/>
    <col min="30" max="30" width="17.6640625" style="333" customWidth="1"/>
    <col min="31" max="31" width="15.1640625" style="333" bestFit="1" customWidth="1"/>
    <col min="32" max="32" width="14.83203125" style="333" bestFit="1" customWidth="1"/>
    <col min="33" max="33" width="13.1640625" style="333" bestFit="1" customWidth="1"/>
    <col min="34" max="34" width="14.83203125" style="333" bestFit="1" customWidth="1"/>
    <col min="35" max="35" width="16.1640625" style="332" customWidth="1"/>
    <col min="36" max="36" width="13" style="333" customWidth="1"/>
    <col min="37" max="37" width="15.5" style="333" bestFit="1" customWidth="1"/>
    <col min="38" max="38" width="14.5" style="333" bestFit="1" customWidth="1"/>
    <col min="39" max="39" width="14.83203125" style="333" bestFit="1" customWidth="1"/>
    <col min="40" max="40" width="14.5" style="333" bestFit="1" customWidth="1"/>
    <col min="41" max="41" width="16" style="333" bestFit="1" customWidth="1"/>
    <col min="42" max="42" width="13.83203125" style="333" bestFit="1" customWidth="1"/>
    <col min="43" max="43" width="16.5" style="333" bestFit="1" customWidth="1"/>
    <col min="44" max="44" width="16" style="333" bestFit="1" customWidth="1"/>
    <col min="45" max="45" width="12.5" style="333" bestFit="1" customWidth="1"/>
    <col min="46" max="46" width="14.83203125" style="333" bestFit="1" customWidth="1"/>
    <col min="47" max="47" width="10.83203125" style="333" bestFit="1" customWidth="1"/>
    <col min="48" max="48" width="13.33203125" style="333" customWidth="1"/>
    <col min="49" max="49" width="15.83203125" style="333" customWidth="1"/>
    <col min="50" max="50" width="15" style="333" bestFit="1" customWidth="1"/>
    <col min="51" max="51" width="12.83203125" style="333" bestFit="1" customWidth="1"/>
    <col min="52" max="52" width="16.1640625" style="333" customWidth="1"/>
    <col min="53" max="53" width="15.6640625" style="333" customWidth="1"/>
    <col min="54" max="54" width="12.5" style="332" customWidth="1"/>
    <col min="55" max="55" width="16.6640625" style="333" bestFit="1" customWidth="1"/>
    <col min="56" max="56" width="10.83203125" style="333" customWidth="1"/>
    <col min="57" max="57" width="13" style="333" bestFit="1" customWidth="1"/>
    <col min="58" max="58" width="15.6640625" style="333" bestFit="1" customWidth="1"/>
    <col min="59" max="59" width="16.83203125" style="333" bestFit="1" customWidth="1"/>
    <col min="60" max="60" width="15.5" style="333" customWidth="1"/>
    <col min="61" max="61" width="14.83203125" style="333" customWidth="1"/>
    <col min="62" max="62" width="11.5" style="332" bestFit="1" customWidth="1"/>
    <col min="63" max="63" width="15.6640625" style="333" bestFit="1" customWidth="1"/>
    <col min="64" max="64" width="15.5" style="333" customWidth="1"/>
    <col min="65" max="65" width="13.1640625" style="333" bestFit="1" customWidth="1"/>
    <col min="66" max="66" width="14.83203125" style="333" bestFit="1" customWidth="1"/>
    <col min="67" max="67" width="43.1640625" style="333" bestFit="1" customWidth="1"/>
    <col min="68" max="68" width="13.1640625" style="332" bestFit="1" customWidth="1"/>
    <col min="69" max="69" width="14.83203125" style="333" bestFit="1" customWidth="1"/>
    <col min="70" max="70" width="11" style="333" customWidth="1"/>
    <col min="71" max="71" width="11.1640625" style="332" customWidth="1"/>
    <col min="72" max="72" width="15.6640625" style="333" bestFit="1" customWidth="1"/>
    <col min="73" max="74" width="8.83203125" style="333"/>
    <col min="75" max="75" width="10.33203125" style="332" bestFit="1" customWidth="1"/>
    <col min="76" max="76" width="11.83203125" style="333" bestFit="1" customWidth="1"/>
    <col min="77" max="77" width="10.5" style="333" bestFit="1" customWidth="1"/>
    <col min="78" max="78" width="10.6640625" style="333" bestFit="1" customWidth="1"/>
    <col min="79" max="79" width="11.5" style="333" bestFit="1" customWidth="1"/>
    <col min="80" max="80" width="17.1640625" style="333" bestFit="1" customWidth="1"/>
    <col min="81" max="81" width="9.33203125" style="333" bestFit="1" customWidth="1"/>
    <col min="82" max="82" width="11.5" style="333" bestFit="1" customWidth="1"/>
    <col min="83" max="83" width="11.1640625" style="333" bestFit="1" customWidth="1"/>
    <col min="84" max="271" width="8.83203125" style="333"/>
    <col min="272" max="272" width="3.33203125" style="333" customWidth="1"/>
    <col min="273" max="273" width="11.5" style="333" customWidth="1"/>
    <col min="274" max="274" width="15.5" style="333" customWidth="1"/>
    <col min="275" max="278" width="12.6640625" style="333" customWidth="1"/>
    <col min="279" max="279" width="2.6640625" style="333" customWidth="1"/>
    <col min="280" max="527" width="8.83203125" style="333"/>
    <col min="528" max="528" width="3.33203125" style="333" customWidth="1"/>
    <col min="529" max="529" width="11.5" style="333" customWidth="1"/>
    <col min="530" max="530" width="15.5" style="333" customWidth="1"/>
    <col min="531" max="534" width="12.6640625" style="333" customWidth="1"/>
    <col min="535" max="535" width="2.6640625" style="333" customWidth="1"/>
    <col min="536" max="783" width="8.83203125" style="333"/>
    <col min="784" max="784" width="3.33203125" style="333" customWidth="1"/>
    <col min="785" max="785" width="11.5" style="333" customWidth="1"/>
    <col min="786" max="786" width="15.5" style="333" customWidth="1"/>
    <col min="787" max="790" width="12.6640625" style="333" customWidth="1"/>
    <col min="791" max="791" width="2.6640625" style="333" customWidth="1"/>
    <col min="792" max="1039" width="8.83203125" style="333"/>
    <col min="1040" max="1040" width="3.33203125" style="333" customWidth="1"/>
    <col min="1041" max="1041" width="11.5" style="333" customWidth="1"/>
    <col min="1042" max="1042" width="15.5" style="333" customWidth="1"/>
    <col min="1043" max="1046" width="12.6640625" style="333" customWidth="1"/>
    <col min="1047" max="1047" width="2.6640625" style="333" customWidth="1"/>
    <col min="1048" max="1295" width="8.83203125" style="333"/>
    <col min="1296" max="1296" width="3.33203125" style="333" customWidth="1"/>
    <col min="1297" max="1297" width="11.5" style="333" customWidth="1"/>
    <col min="1298" max="1298" width="15.5" style="333" customWidth="1"/>
    <col min="1299" max="1302" width="12.6640625" style="333" customWidth="1"/>
    <col min="1303" max="1303" width="2.6640625" style="333" customWidth="1"/>
    <col min="1304" max="1551" width="8.83203125" style="333"/>
    <col min="1552" max="1552" width="3.33203125" style="333" customWidth="1"/>
    <col min="1553" max="1553" width="11.5" style="333" customWidth="1"/>
    <col min="1554" max="1554" width="15.5" style="333" customWidth="1"/>
    <col min="1555" max="1558" width="12.6640625" style="333" customWidth="1"/>
    <col min="1559" max="1559" width="2.6640625" style="333" customWidth="1"/>
    <col min="1560" max="1807" width="8.83203125" style="333"/>
    <col min="1808" max="1808" width="3.33203125" style="333" customWidth="1"/>
    <col min="1809" max="1809" width="11.5" style="333" customWidth="1"/>
    <col min="1810" max="1810" width="15.5" style="333" customWidth="1"/>
    <col min="1811" max="1814" width="12.6640625" style="333" customWidth="1"/>
    <col min="1815" max="1815" width="2.6640625" style="333" customWidth="1"/>
    <col min="1816" max="2063" width="8.83203125" style="333"/>
    <col min="2064" max="2064" width="3.33203125" style="333" customWidth="1"/>
    <col min="2065" max="2065" width="11.5" style="333" customWidth="1"/>
    <col min="2066" max="2066" width="15.5" style="333" customWidth="1"/>
    <col min="2067" max="2070" width="12.6640625" style="333" customWidth="1"/>
    <col min="2071" max="2071" width="2.6640625" style="333" customWidth="1"/>
    <col min="2072" max="2319" width="8.83203125" style="333"/>
    <col min="2320" max="2320" width="3.33203125" style="333" customWidth="1"/>
    <col min="2321" max="2321" width="11.5" style="333" customWidth="1"/>
    <col min="2322" max="2322" width="15.5" style="333" customWidth="1"/>
    <col min="2323" max="2326" width="12.6640625" style="333" customWidth="1"/>
    <col min="2327" max="2327" width="2.6640625" style="333" customWidth="1"/>
    <col min="2328" max="2575" width="8.83203125" style="333"/>
    <col min="2576" max="2576" width="3.33203125" style="333" customWidth="1"/>
    <col min="2577" max="2577" width="11.5" style="333" customWidth="1"/>
    <col min="2578" max="2578" width="15.5" style="333" customWidth="1"/>
    <col min="2579" max="2582" width="12.6640625" style="333" customWidth="1"/>
    <col min="2583" max="2583" width="2.6640625" style="333" customWidth="1"/>
    <col min="2584" max="2831" width="8.83203125" style="333"/>
    <col min="2832" max="2832" width="3.33203125" style="333" customWidth="1"/>
    <col min="2833" max="2833" width="11.5" style="333" customWidth="1"/>
    <col min="2834" max="2834" width="15.5" style="333" customWidth="1"/>
    <col min="2835" max="2838" width="12.6640625" style="333" customWidth="1"/>
    <col min="2839" max="2839" width="2.6640625" style="333" customWidth="1"/>
    <col min="2840" max="3087" width="8.83203125" style="333"/>
    <col min="3088" max="3088" width="3.33203125" style="333" customWidth="1"/>
    <col min="3089" max="3089" width="11.5" style="333" customWidth="1"/>
    <col min="3090" max="3090" width="15.5" style="333" customWidth="1"/>
    <col min="3091" max="3094" width="12.6640625" style="333" customWidth="1"/>
    <col min="3095" max="3095" width="2.6640625" style="333" customWidth="1"/>
    <col min="3096" max="3343" width="8.83203125" style="333"/>
    <col min="3344" max="3344" width="3.33203125" style="333" customWidth="1"/>
    <col min="3345" max="3345" width="11.5" style="333" customWidth="1"/>
    <col min="3346" max="3346" width="15.5" style="333" customWidth="1"/>
    <col min="3347" max="3350" width="12.6640625" style="333" customWidth="1"/>
    <col min="3351" max="3351" width="2.6640625" style="333" customWidth="1"/>
    <col min="3352" max="3599" width="8.83203125" style="333"/>
    <col min="3600" max="3600" width="3.33203125" style="333" customWidth="1"/>
    <col min="3601" max="3601" width="11.5" style="333" customWidth="1"/>
    <col min="3602" max="3602" width="15.5" style="333" customWidth="1"/>
    <col min="3603" max="3606" width="12.6640625" style="333" customWidth="1"/>
    <col min="3607" max="3607" width="2.6640625" style="333" customWidth="1"/>
    <col min="3608" max="3855" width="8.83203125" style="333"/>
    <col min="3856" max="3856" width="3.33203125" style="333" customWidth="1"/>
    <col min="3857" max="3857" width="11.5" style="333" customWidth="1"/>
    <col min="3858" max="3858" width="15.5" style="333" customWidth="1"/>
    <col min="3859" max="3862" width="12.6640625" style="333" customWidth="1"/>
    <col min="3863" max="3863" width="2.6640625" style="333" customWidth="1"/>
    <col min="3864" max="4111" width="8.83203125" style="333"/>
    <col min="4112" max="4112" width="3.33203125" style="333" customWidth="1"/>
    <col min="4113" max="4113" width="11.5" style="333" customWidth="1"/>
    <col min="4114" max="4114" width="15.5" style="333" customWidth="1"/>
    <col min="4115" max="4118" width="12.6640625" style="333" customWidth="1"/>
    <col min="4119" max="4119" width="2.6640625" style="333" customWidth="1"/>
    <col min="4120" max="4367" width="8.83203125" style="333"/>
    <col min="4368" max="4368" width="3.33203125" style="333" customWidth="1"/>
    <col min="4369" max="4369" width="11.5" style="333" customWidth="1"/>
    <col min="4370" max="4370" width="15.5" style="333" customWidth="1"/>
    <col min="4371" max="4374" width="12.6640625" style="333" customWidth="1"/>
    <col min="4375" max="4375" width="2.6640625" style="333" customWidth="1"/>
    <col min="4376" max="4623" width="8.83203125" style="333"/>
    <col min="4624" max="4624" width="3.33203125" style="333" customWidth="1"/>
    <col min="4625" max="4625" width="11.5" style="333" customWidth="1"/>
    <col min="4626" max="4626" width="15.5" style="333" customWidth="1"/>
    <col min="4627" max="4630" width="12.6640625" style="333" customWidth="1"/>
    <col min="4631" max="4631" width="2.6640625" style="333" customWidth="1"/>
    <col min="4632" max="4879" width="8.83203125" style="333"/>
    <col min="4880" max="4880" width="3.33203125" style="333" customWidth="1"/>
    <col min="4881" max="4881" width="11.5" style="333" customWidth="1"/>
    <col min="4882" max="4882" width="15.5" style="333" customWidth="1"/>
    <col min="4883" max="4886" width="12.6640625" style="333" customWidth="1"/>
    <col min="4887" max="4887" width="2.6640625" style="333" customWidth="1"/>
    <col min="4888" max="5135" width="8.83203125" style="333"/>
    <col min="5136" max="5136" width="3.33203125" style="333" customWidth="1"/>
    <col min="5137" max="5137" width="11.5" style="333" customWidth="1"/>
    <col min="5138" max="5138" width="15.5" style="333" customWidth="1"/>
    <col min="5139" max="5142" width="12.6640625" style="333" customWidth="1"/>
    <col min="5143" max="5143" width="2.6640625" style="333" customWidth="1"/>
    <col min="5144" max="5391" width="8.83203125" style="333"/>
    <col min="5392" max="5392" width="3.33203125" style="333" customWidth="1"/>
    <col min="5393" max="5393" width="11.5" style="333" customWidth="1"/>
    <col min="5394" max="5394" width="15.5" style="333" customWidth="1"/>
    <col min="5395" max="5398" width="12.6640625" style="333" customWidth="1"/>
    <col min="5399" max="5399" width="2.6640625" style="333" customWidth="1"/>
    <col min="5400" max="5647" width="8.83203125" style="333"/>
    <col min="5648" max="5648" width="3.33203125" style="333" customWidth="1"/>
    <col min="5649" max="5649" width="11.5" style="333" customWidth="1"/>
    <col min="5650" max="5650" width="15.5" style="333" customWidth="1"/>
    <col min="5651" max="5654" width="12.6640625" style="333" customWidth="1"/>
    <col min="5655" max="5655" width="2.6640625" style="333" customWidth="1"/>
    <col min="5656" max="5903" width="8.83203125" style="333"/>
    <col min="5904" max="5904" width="3.33203125" style="333" customWidth="1"/>
    <col min="5905" max="5905" width="11.5" style="333" customWidth="1"/>
    <col min="5906" max="5906" width="15.5" style="333" customWidth="1"/>
    <col min="5907" max="5910" width="12.6640625" style="333" customWidth="1"/>
    <col min="5911" max="5911" width="2.6640625" style="333" customWidth="1"/>
    <col min="5912" max="6159" width="8.83203125" style="333"/>
    <col min="6160" max="6160" width="3.33203125" style="333" customWidth="1"/>
    <col min="6161" max="6161" width="11.5" style="333" customWidth="1"/>
    <col min="6162" max="6162" width="15.5" style="333" customWidth="1"/>
    <col min="6163" max="6166" width="12.6640625" style="333" customWidth="1"/>
    <col min="6167" max="6167" width="2.6640625" style="333" customWidth="1"/>
    <col min="6168" max="6415" width="8.83203125" style="333"/>
    <col min="6416" max="6416" width="3.33203125" style="333" customWidth="1"/>
    <col min="6417" max="6417" width="11.5" style="333" customWidth="1"/>
    <col min="6418" max="6418" width="15.5" style="333" customWidth="1"/>
    <col min="6419" max="6422" width="12.6640625" style="333" customWidth="1"/>
    <col min="6423" max="6423" width="2.6640625" style="333" customWidth="1"/>
    <col min="6424" max="6671" width="8.83203125" style="333"/>
    <col min="6672" max="6672" width="3.33203125" style="333" customWidth="1"/>
    <col min="6673" max="6673" width="11.5" style="333" customWidth="1"/>
    <col min="6674" max="6674" width="15.5" style="333" customWidth="1"/>
    <col min="6675" max="6678" width="12.6640625" style="333" customWidth="1"/>
    <col min="6679" max="6679" width="2.6640625" style="333" customWidth="1"/>
    <col min="6680" max="6927" width="8.83203125" style="333"/>
    <col min="6928" max="6928" width="3.33203125" style="333" customWidth="1"/>
    <col min="6929" max="6929" width="11.5" style="333" customWidth="1"/>
    <col min="6930" max="6930" width="15.5" style="333" customWidth="1"/>
    <col min="6931" max="6934" width="12.6640625" style="333" customWidth="1"/>
    <col min="6935" max="6935" width="2.6640625" style="333" customWidth="1"/>
    <col min="6936" max="7183" width="8.83203125" style="333"/>
    <col min="7184" max="7184" width="3.33203125" style="333" customWidth="1"/>
    <col min="7185" max="7185" width="11.5" style="333" customWidth="1"/>
    <col min="7186" max="7186" width="15.5" style="333" customWidth="1"/>
    <col min="7187" max="7190" width="12.6640625" style="333" customWidth="1"/>
    <col min="7191" max="7191" width="2.6640625" style="333" customWidth="1"/>
    <col min="7192" max="7439" width="8.83203125" style="333"/>
    <col min="7440" max="7440" width="3.33203125" style="333" customWidth="1"/>
    <col min="7441" max="7441" width="11.5" style="333" customWidth="1"/>
    <col min="7442" max="7442" width="15.5" style="333" customWidth="1"/>
    <col min="7443" max="7446" width="12.6640625" style="333" customWidth="1"/>
    <col min="7447" max="7447" width="2.6640625" style="333" customWidth="1"/>
    <col min="7448" max="7695" width="8.83203125" style="333"/>
    <col min="7696" max="7696" width="3.33203125" style="333" customWidth="1"/>
    <col min="7697" max="7697" width="11.5" style="333" customWidth="1"/>
    <col min="7698" max="7698" width="15.5" style="333" customWidth="1"/>
    <col min="7699" max="7702" width="12.6640625" style="333" customWidth="1"/>
    <col min="7703" max="7703" width="2.6640625" style="333" customWidth="1"/>
    <col min="7704" max="7951" width="8.83203125" style="333"/>
    <col min="7952" max="7952" width="3.33203125" style="333" customWidth="1"/>
    <col min="7953" max="7953" width="11.5" style="333" customWidth="1"/>
    <col min="7954" max="7954" width="15.5" style="333" customWidth="1"/>
    <col min="7955" max="7958" width="12.6640625" style="333" customWidth="1"/>
    <col min="7959" max="7959" width="2.6640625" style="333" customWidth="1"/>
    <col min="7960" max="8207" width="8.83203125" style="333"/>
    <col min="8208" max="8208" width="3.33203125" style="333" customWidth="1"/>
    <col min="8209" max="8209" width="11.5" style="333" customWidth="1"/>
    <col min="8210" max="8210" width="15.5" style="333" customWidth="1"/>
    <col min="8211" max="8214" width="12.6640625" style="333" customWidth="1"/>
    <col min="8215" max="8215" width="2.6640625" style="333" customWidth="1"/>
    <col min="8216" max="8463" width="8.83203125" style="333"/>
    <col min="8464" max="8464" width="3.33203125" style="333" customWidth="1"/>
    <col min="8465" max="8465" width="11.5" style="333" customWidth="1"/>
    <col min="8466" max="8466" width="15.5" style="333" customWidth="1"/>
    <col min="8467" max="8470" width="12.6640625" style="333" customWidth="1"/>
    <col min="8471" max="8471" width="2.6640625" style="333" customWidth="1"/>
    <col min="8472" max="8719" width="8.83203125" style="333"/>
    <col min="8720" max="8720" width="3.33203125" style="333" customWidth="1"/>
    <col min="8721" max="8721" width="11.5" style="333" customWidth="1"/>
    <col min="8722" max="8722" width="15.5" style="333" customWidth="1"/>
    <col min="8723" max="8726" width="12.6640625" style="333" customWidth="1"/>
    <col min="8727" max="8727" width="2.6640625" style="333" customWidth="1"/>
    <col min="8728" max="8975" width="8.83203125" style="333"/>
    <col min="8976" max="8976" width="3.33203125" style="333" customWidth="1"/>
    <col min="8977" max="8977" width="11.5" style="333" customWidth="1"/>
    <col min="8978" max="8978" width="15.5" style="333" customWidth="1"/>
    <col min="8979" max="8982" width="12.6640625" style="333" customWidth="1"/>
    <col min="8983" max="8983" width="2.6640625" style="333" customWidth="1"/>
    <col min="8984" max="9231" width="8.83203125" style="333"/>
    <col min="9232" max="9232" width="3.33203125" style="333" customWidth="1"/>
    <col min="9233" max="9233" width="11.5" style="333" customWidth="1"/>
    <col min="9234" max="9234" width="15.5" style="333" customWidth="1"/>
    <col min="9235" max="9238" width="12.6640625" style="333" customWidth="1"/>
    <col min="9239" max="9239" width="2.6640625" style="333" customWidth="1"/>
    <col min="9240" max="9487" width="8.83203125" style="333"/>
    <col min="9488" max="9488" width="3.33203125" style="333" customWidth="1"/>
    <col min="9489" max="9489" width="11.5" style="333" customWidth="1"/>
    <col min="9490" max="9490" width="15.5" style="333" customWidth="1"/>
    <col min="9491" max="9494" width="12.6640625" style="333" customWidth="1"/>
    <col min="9495" max="9495" width="2.6640625" style="333" customWidth="1"/>
    <col min="9496" max="9743" width="8.83203125" style="333"/>
    <col min="9744" max="9744" width="3.33203125" style="333" customWidth="1"/>
    <col min="9745" max="9745" width="11.5" style="333" customWidth="1"/>
    <col min="9746" max="9746" width="15.5" style="333" customWidth="1"/>
    <col min="9747" max="9750" width="12.6640625" style="333" customWidth="1"/>
    <col min="9751" max="9751" width="2.6640625" style="333" customWidth="1"/>
    <col min="9752" max="9999" width="8.83203125" style="333"/>
    <col min="10000" max="10000" width="3.33203125" style="333" customWidth="1"/>
    <col min="10001" max="10001" width="11.5" style="333" customWidth="1"/>
    <col min="10002" max="10002" width="15.5" style="333" customWidth="1"/>
    <col min="10003" max="10006" width="12.6640625" style="333" customWidth="1"/>
    <col min="10007" max="10007" width="2.6640625" style="333" customWidth="1"/>
    <col min="10008" max="10255" width="8.83203125" style="333"/>
    <col min="10256" max="10256" width="3.33203125" style="333" customWidth="1"/>
    <col min="10257" max="10257" width="11.5" style="333" customWidth="1"/>
    <col min="10258" max="10258" width="15.5" style="333" customWidth="1"/>
    <col min="10259" max="10262" width="12.6640625" style="333" customWidth="1"/>
    <col min="10263" max="10263" width="2.6640625" style="333" customWidth="1"/>
    <col min="10264" max="10511" width="8.83203125" style="333"/>
    <col min="10512" max="10512" width="3.33203125" style="333" customWidth="1"/>
    <col min="10513" max="10513" width="11.5" style="333" customWidth="1"/>
    <col min="10514" max="10514" width="15.5" style="333" customWidth="1"/>
    <col min="10515" max="10518" width="12.6640625" style="333" customWidth="1"/>
    <col min="10519" max="10519" width="2.6640625" style="333" customWidth="1"/>
    <col min="10520" max="10767" width="8.83203125" style="333"/>
    <col min="10768" max="10768" width="3.33203125" style="333" customWidth="1"/>
    <col min="10769" max="10769" width="11.5" style="333" customWidth="1"/>
    <col min="10770" max="10770" width="15.5" style="333" customWidth="1"/>
    <col min="10771" max="10774" width="12.6640625" style="333" customWidth="1"/>
    <col min="10775" max="10775" width="2.6640625" style="333" customWidth="1"/>
    <col min="10776" max="11023" width="8.83203125" style="333"/>
    <col min="11024" max="11024" width="3.33203125" style="333" customWidth="1"/>
    <col min="11025" max="11025" width="11.5" style="333" customWidth="1"/>
    <col min="11026" max="11026" width="15.5" style="333" customWidth="1"/>
    <col min="11027" max="11030" width="12.6640625" style="333" customWidth="1"/>
    <col min="11031" max="11031" width="2.6640625" style="333" customWidth="1"/>
    <col min="11032" max="11279" width="8.83203125" style="333"/>
    <col min="11280" max="11280" width="3.33203125" style="333" customWidth="1"/>
    <col min="11281" max="11281" width="11.5" style="333" customWidth="1"/>
    <col min="11282" max="11282" width="15.5" style="333" customWidth="1"/>
    <col min="11283" max="11286" width="12.6640625" style="333" customWidth="1"/>
    <col min="11287" max="11287" width="2.6640625" style="333" customWidth="1"/>
    <col min="11288" max="11535" width="8.83203125" style="333"/>
    <col min="11536" max="11536" width="3.33203125" style="333" customWidth="1"/>
    <col min="11537" max="11537" width="11.5" style="333" customWidth="1"/>
    <col min="11538" max="11538" width="15.5" style="333" customWidth="1"/>
    <col min="11539" max="11542" width="12.6640625" style="333" customWidth="1"/>
    <col min="11543" max="11543" width="2.6640625" style="333" customWidth="1"/>
    <col min="11544" max="11791" width="8.83203125" style="333"/>
    <col min="11792" max="11792" width="3.33203125" style="333" customWidth="1"/>
    <col min="11793" max="11793" width="11.5" style="333" customWidth="1"/>
    <col min="11794" max="11794" width="15.5" style="333" customWidth="1"/>
    <col min="11795" max="11798" width="12.6640625" style="333" customWidth="1"/>
    <col min="11799" max="11799" width="2.6640625" style="333" customWidth="1"/>
    <col min="11800" max="12047" width="8.83203125" style="333"/>
    <col min="12048" max="12048" width="3.33203125" style="333" customWidth="1"/>
    <col min="12049" max="12049" width="11.5" style="333" customWidth="1"/>
    <col min="12050" max="12050" width="15.5" style="333" customWidth="1"/>
    <col min="12051" max="12054" width="12.6640625" style="333" customWidth="1"/>
    <col min="12055" max="12055" width="2.6640625" style="333" customWidth="1"/>
    <col min="12056" max="12303" width="8.83203125" style="333"/>
    <col min="12304" max="12304" width="3.33203125" style="333" customWidth="1"/>
    <col min="12305" max="12305" width="11.5" style="333" customWidth="1"/>
    <col min="12306" max="12306" width="15.5" style="333" customWidth="1"/>
    <col min="12307" max="12310" width="12.6640625" style="333" customWidth="1"/>
    <col min="12311" max="12311" width="2.6640625" style="333" customWidth="1"/>
    <col min="12312" max="12559" width="8.83203125" style="333"/>
    <col min="12560" max="12560" width="3.33203125" style="333" customWidth="1"/>
    <col min="12561" max="12561" width="11.5" style="333" customWidth="1"/>
    <col min="12562" max="12562" width="15.5" style="333" customWidth="1"/>
    <col min="12563" max="12566" width="12.6640625" style="333" customWidth="1"/>
    <col min="12567" max="12567" width="2.6640625" style="333" customWidth="1"/>
    <col min="12568" max="12815" width="8.83203125" style="333"/>
    <col min="12816" max="12816" width="3.33203125" style="333" customWidth="1"/>
    <col min="12817" max="12817" width="11.5" style="333" customWidth="1"/>
    <col min="12818" max="12818" width="15.5" style="333" customWidth="1"/>
    <col min="12819" max="12822" width="12.6640625" style="333" customWidth="1"/>
    <col min="12823" max="12823" width="2.6640625" style="333" customWidth="1"/>
    <col min="12824" max="13071" width="8.83203125" style="333"/>
    <col min="13072" max="13072" width="3.33203125" style="333" customWidth="1"/>
    <col min="13073" max="13073" width="11.5" style="333" customWidth="1"/>
    <col min="13074" max="13074" width="15.5" style="333" customWidth="1"/>
    <col min="13075" max="13078" width="12.6640625" style="333" customWidth="1"/>
    <col min="13079" max="13079" width="2.6640625" style="333" customWidth="1"/>
    <col min="13080" max="13327" width="8.83203125" style="333"/>
    <col min="13328" max="13328" width="3.33203125" style="333" customWidth="1"/>
    <col min="13329" max="13329" width="11.5" style="333" customWidth="1"/>
    <col min="13330" max="13330" width="15.5" style="333" customWidth="1"/>
    <col min="13331" max="13334" width="12.6640625" style="333" customWidth="1"/>
    <col min="13335" max="13335" width="2.6640625" style="333" customWidth="1"/>
    <col min="13336" max="13583" width="8.83203125" style="333"/>
    <col min="13584" max="13584" width="3.33203125" style="333" customWidth="1"/>
    <col min="13585" max="13585" width="11.5" style="333" customWidth="1"/>
    <col min="13586" max="13586" width="15.5" style="333" customWidth="1"/>
    <col min="13587" max="13590" width="12.6640625" style="333" customWidth="1"/>
    <col min="13591" max="13591" width="2.6640625" style="333" customWidth="1"/>
    <col min="13592" max="13839" width="8.83203125" style="333"/>
    <col min="13840" max="13840" width="3.33203125" style="333" customWidth="1"/>
    <col min="13841" max="13841" width="11.5" style="333" customWidth="1"/>
    <col min="13842" max="13842" width="15.5" style="333" customWidth="1"/>
    <col min="13843" max="13846" width="12.6640625" style="333" customWidth="1"/>
    <col min="13847" max="13847" width="2.6640625" style="333" customWidth="1"/>
    <col min="13848" max="14095" width="8.83203125" style="333"/>
    <col min="14096" max="14096" width="3.33203125" style="333" customWidth="1"/>
    <col min="14097" max="14097" width="11.5" style="333" customWidth="1"/>
    <col min="14098" max="14098" width="15.5" style="333" customWidth="1"/>
    <col min="14099" max="14102" width="12.6640625" style="333" customWidth="1"/>
    <col min="14103" max="14103" width="2.6640625" style="333" customWidth="1"/>
    <col min="14104" max="14351" width="8.83203125" style="333"/>
    <col min="14352" max="14352" width="3.33203125" style="333" customWidth="1"/>
    <col min="14353" max="14353" width="11.5" style="333" customWidth="1"/>
    <col min="14354" max="14354" width="15.5" style="333" customWidth="1"/>
    <col min="14355" max="14358" width="12.6640625" style="333" customWidth="1"/>
    <col min="14359" max="14359" width="2.6640625" style="333" customWidth="1"/>
    <col min="14360" max="14607" width="8.83203125" style="333"/>
    <col min="14608" max="14608" width="3.33203125" style="333" customWidth="1"/>
    <col min="14609" max="14609" width="11.5" style="333" customWidth="1"/>
    <col min="14610" max="14610" width="15.5" style="333" customWidth="1"/>
    <col min="14611" max="14614" width="12.6640625" style="333" customWidth="1"/>
    <col min="14615" max="14615" width="2.6640625" style="333" customWidth="1"/>
    <col min="14616" max="14863" width="8.83203125" style="333"/>
    <col min="14864" max="14864" width="3.33203125" style="333" customWidth="1"/>
    <col min="14865" max="14865" width="11.5" style="333" customWidth="1"/>
    <col min="14866" max="14866" width="15.5" style="333" customWidth="1"/>
    <col min="14867" max="14870" width="12.6640625" style="333" customWidth="1"/>
    <col min="14871" max="14871" width="2.6640625" style="333" customWidth="1"/>
    <col min="14872" max="15119" width="8.83203125" style="333"/>
    <col min="15120" max="15120" width="3.33203125" style="333" customWidth="1"/>
    <col min="15121" max="15121" width="11.5" style="333" customWidth="1"/>
    <col min="15122" max="15122" width="15.5" style="333" customWidth="1"/>
    <col min="15123" max="15126" width="12.6640625" style="333" customWidth="1"/>
    <col min="15127" max="15127" width="2.6640625" style="333" customWidth="1"/>
    <col min="15128" max="15375" width="8.83203125" style="333"/>
    <col min="15376" max="15376" width="3.33203125" style="333" customWidth="1"/>
    <col min="15377" max="15377" width="11.5" style="333" customWidth="1"/>
    <col min="15378" max="15378" width="15.5" style="333" customWidth="1"/>
    <col min="15379" max="15382" width="12.6640625" style="333" customWidth="1"/>
    <col min="15383" max="15383" width="2.6640625" style="333" customWidth="1"/>
    <col min="15384" max="15631" width="8.83203125" style="333"/>
    <col min="15632" max="15632" width="3.33203125" style="333" customWidth="1"/>
    <col min="15633" max="15633" width="11.5" style="333" customWidth="1"/>
    <col min="15634" max="15634" width="15.5" style="333" customWidth="1"/>
    <col min="15635" max="15638" width="12.6640625" style="333" customWidth="1"/>
    <col min="15639" max="15639" width="2.6640625" style="333" customWidth="1"/>
    <col min="15640" max="15887" width="8.83203125" style="333"/>
    <col min="15888" max="15888" width="3.33203125" style="333" customWidth="1"/>
    <col min="15889" max="15889" width="11.5" style="333" customWidth="1"/>
    <col min="15890" max="15890" width="15.5" style="333" customWidth="1"/>
    <col min="15891" max="15894" width="12.6640625" style="333" customWidth="1"/>
    <col min="15895" max="15895" width="2.6640625" style="333" customWidth="1"/>
    <col min="15896" max="16143" width="8.83203125" style="333"/>
    <col min="16144" max="16144" width="3.33203125" style="333" customWidth="1"/>
    <col min="16145" max="16145" width="11.5" style="333" customWidth="1"/>
    <col min="16146" max="16146" width="15.5" style="333" customWidth="1"/>
    <col min="16147" max="16150" width="12.6640625" style="333" customWidth="1"/>
    <col min="16151" max="16151" width="2.6640625" style="333" customWidth="1"/>
    <col min="16152" max="16384" width="8.83203125" style="333"/>
  </cols>
  <sheetData>
    <row r="1" spans="2:75" ht="26" customHeight="1" x14ac:dyDescent="0.2">
      <c r="B1" s="1025" t="s">
        <v>381</v>
      </c>
      <c r="C1" s="1026"/>
      <c r="D1" s="1026"/>
      <c r="E1" s="1026"/>
      <c r="F1" s="1026"/>
      <c r="G1" s="1026"/>
      <c r="H1" s="1026"/>
    </row>
    <row r="3" spans="2:75" x14ac:dyDescent="0.2">
      <c r="B3" s="334" t="s">
        <v>382</v>
      </c>
      <c r="C3" s="334" t="s">
        <v>383</v>
      </c>
      <c r="D3" s="334" t="s">
        <v>384</v>
      </c>
      <c r="E3" s="334" t="s">
        <v>385</v>
      </c>
      <c r="F3" s="335"/>
      <c r="BJ3" s="333"/>
      <c r="BP3" s="333"/>
      <c r="BS3" s="333"/>
      <c r="BW3" s="333"/>
    </row>
    <row r="4" spans="2:75" x14ac:dyDescent="0.2">
      <c r="B4" s="334" t="s">
        <v>386</v>
      </c>
      <c r="C4" s="336">
        <f>O38</f>
        <v>1151.2311099999997</v>
      </c>
      <c r="D4" s="336">
        <f>O72</f>
        <v>19456.75714141348</v>
      </c>
      <c r="E4" s="337">
        <f>O110</f>
        <v>3587863</v>
      </c>
      <c r="F4" s="335"/>
      <c r="BJ4" s="333"/>
      <c r="BP4" s="333"/>
      <c r="BS4" s="333"/>
      <c r="BW4" s="333"/>
    </row>
    <row r="5" spans="2:75" x14ac:dyDescent="0.2">
      <c r="B5" s="334" t="s">
        <v>387</v>
      </c>
      <c r="C5" s="336">
        <f>U38</f>
        <v>5.8153000000000003E-2</v>
      </c>
      <c r="D5" s="336">
        <f>U72</f>
        <v>5.6959722664032479E-2</v>
      </c>
      <c r="E5" s="337">
        <f>U110</f>
        <v>1770</v>
      </c>
      <c r="F5" s="335"/>
      <c r="BJ5" s="333"/>
      <c r="BP5" s="333"/>
      <c r="BS5" s="333"/>
      <c r="BW5" s="333"/>
    </row>
    <row r="6" spans="2:75" x14ac:dyDescent="0.2">
      <c r="B6" s="334" t="s">
        <v>388</v>
      </c>
      <c r="C6" s="336">
        <f>AC38</f>
        <v>39.221687999999993</v>
      </c>
      <c r="D6" s="336">
        <f>AC72</f>
        <v>681.12493740840728</v>
      </c>
      <c r="E6" s="337">
        <f>AC110</f>
        <v>7054</v>
      </c>
      <c r="F6" s="335"/>
      <c r="BJ6" s="333"/>
      <c r="BP6" s="333"/>
      <c r="BS6" s="333"/>
      <c r="BW6" s="333"/>
    </row>
    <row r="7" spans="2:75" x14ac:dyDescent="0.2">
      <c r="B7" s="334" t="s">
        <v>389</v>
      </c>
      <c r="C7" s="336">
        <f>AI38</f>
        <v>567.71293700000001</v>
      </c>
      <c r="D7" s="336">
        <f>AI72</f>
        <v>7167.1270028474601</v>
      </c>
      <c r="E7" s="337">
        <f>AI110</f>
        <v>27952</v>
      </c>
      <c r="F7" s="335"/>
      <c r="BJ7" s="333"/>
      <c r="BP7" s="333"/>
      <c r="BS7" s="333"/>
      <c r="BW7" s="333"/>
    </row>
    <row r="8" spans="2:75" x14ac:dyDescent="0.2">
      <c r="B8" s="338" t="s">
        <v>390</v>
      </c>
      <c r="C8" s="336">
        <f>AR38</f>
        <v>1581.286507</v>
      </c>
      <c r="D8" s="336">
        <f>AR72</f>
        <v>22728.871003255354</v>
      </c>
      <c r="E8" s="337">
        <f>AR110</f>
        <v>2625663</v>
      </c>
      <c r="F8" s="335"/>
      <c r="BJ8" s="333"/>
      <c r="BP8" s="333"/>
      <c r="BS8" s="333"/>
      <c r="BW8" s="333"/>
    </row>
    <row r="9" spans="2:75" x14ac:dyDescent="0.2">
      <c r="B9" s="334" t="s">
        <v>391</v>
      </c>
      <c r="C9" s="336">
        <f>L129</f>
        <v>1998.273651</v>
      </c>
      <c r="D9" s="336">
        <f>L163</f>
        <v>140513.76680626647</v>
      </c>
      <c r="E9" s="337">
        <f>L201</f>
        <v>108595</v>
      </c>
      <c r="F9" s="335"/>
      <c r="BJ9" s="333"/>
      <c r="BP9" s="333"/>
      <c r="BS9" s="333"/>
      <c r="BW9" s="333"/>
    </row>
    <row r="10" spans="2:75" x14ac:dyDescent="0.2">
      <c r="B10" s="334" t="s">
        <v>392</v>
      </c>
      <c r="C10" s="336">
        <f>O129</f>
        <v>3026.8906760000004</v>
      </c>
      <c r="D10" s="336">
        <f>O163</f>
        <v>27803.998615459837</v>
      </c>
      <c r="E10" s="337">
        <f>O201</f>
        <v>8565</v>
      </c>
      <c r="F10" s="335"/>
      <c r="BJ10" s="333"/>
      <c r="BP10" s="333"/>
      <c r="BS10" s="333"/>
      <c r="BW10" s="333"/>
    </row>
    <row r="11" spans="2:75" x14ac:dyDescent="0.2">
      <c r="B11" s="334" t="s">
        <v>393</v>
      </c>
      <c r="C11" s="336">
        <f>T129</f>
        <v>16.010950999999999</v>
      </c>
      <c r="D11" s="336">
        <f>T163</f>
        <v>4691.7952299859444</v>
      </c>
      <c r="E11" s="337">
        <f>T201</f>
        <v>28646</v>
      </c>
      <c r="F11" s="335"/>
      <c r="BJ11" s="333"/>
      <c r="BP11" s="333"/>
      <c r="BS11" s="333"/>
      <c r="BW11" s="333"/>
    </row>
    <row r="12" spans="2:75" x14ac:dyDescent="0.2">
      <c r="B12" s="334" t="s">
        <v>394</v>
      </c>
      <c r="C12" s="336">
        <f>W129</f>
        <v>18.375996999999998</v>
      </c>
      <c r="D12" s="336">
        <f>W163</f>
        <v>5204.3103192438639</v>
      </c>
      <c r="E12" s="337">
        <f>W201</f>
        <v>2607</v>
      </c>
      <c r="F12" s="335"/>
      <c r="BJ12" s="333"/>
      <c r="BP12" s="333"/>
      <c r="BS12" s="333"/>
      <c r="BW12" s="333"/>
    </row>
    <row r="13" spans="2:75" x14ac:dyDescent="0.2">
      <c r="B13" s="334" t="s">
        <v>395</v>
      </c>
      <c r="C13" s="336">
        <f>AE129</f>
        <v>10.769095</v>
      </c>
      <c r="D13" s="336">
        <f>AE163</f>
        <v>3590.5802870156422</v>
      </c>
      <c r="E13" s="337">
        <f>AE201</f>
        <v>4366</v>
      </c>
      <c r="F13" s="335"/>
      <c r="BJ13" s="333"/>
      <c r="BP13" s="333"/>
      <c r="BS13" s="333"/>
      <c r="BW13" s="333"/>
    </row>
    <row r="14" spans="2:75" x14ac:dyDescent="0.2">
      <c r="B14" s="339" t="s">
        <v>134</v>
      </c>
      <c r="C14" s="340">
        <f>SUM(C4:C13)</f>
        <v>8409.8307649999988</v>
      </c>
      <c r="D14" s="340">
        <f>SUM(D4:D13)</f>
        <v>231838.38830261913</v>
      </c>
      <c r="E14" s="341">
        <f>SUM(E4:E13)</f>
        <v>6403081</v>
      </c>
      <c r="F14" s="335"/>
      <c r="BJ14" s="333"/>
      <c r="BP14" s="333"/>
      <c r="BS14" s="333"/>
      <c r="BW14" s="333"/>
    </row>
    <row r="15" spans="2:75" x14ac:dyDescent="0.2">
      <c r="B15" s="339"/>
      <c r="C15" s="340"/>
      <c r="D15" s="340"/>
      <c r="E15" s="341"/>
      <c r="F15" s="335"/>
      <c r="BJ15" s="333"/>
      <c r="BP15" s="333"/>
      <c r="BS15" s="333"/>
      <c r="BW15" s="333"/>
    </row>
    <row r="16" spans="2:75" x14ac:dyDescent="0.2">
      <c r="B16" s="342"/>
      <c r="C16" s="343"/>
      <c r="D16" s="343"/>
      <c r="E16" s="344"/>
      <c r="F16" s="335"/>
      <c r="BJ16" s="333"/>
      <c r="BP16" s="333"/>
      <c r="BS16" s="333"/>
      <c r="BW16" s="333"/>
    </row>
    <row r="17" spans="2:75" x14ac:dyDescent="0.2">
      <c r="B17" s="342"/>
      <c r="C17" s="343"/>
      <c r="D17" s="343"/>
      <c r="E17" s="344"/>
      <c r="F17" s="335"/>
      <c r="BJ17" s="333"/>
      <c r="BP17" s="333"/>
      <c r="BS17" s="333"/>
      <c r="BW17" s="333"/>
    </row>
    <row r="18" spans="2:75" x14ac:dyDescent="0.2">
      <c r="B18" s="342"/>
      <c r="C18" s="343"/>
      <c r="D18" s="343"/>
      <c r="E18" s="344"/>
      <c r="F18" s="335"/>
      <c r="BJ18" s="333"/>
      <c r="BP18" s="333"/>
      <c r="BS18" s="333"/>
      <c r="BW18" s="333"/>
    </row>
    <row r="19" spans="2:75" x14ac:dyDescent="0.2">
      <c r="B19" s="342"/>
      <c r="C19" s="343"/>
      <c r="D19" s="343"/>
      <c r="E19" s="344"/>
      <c r="F19" s="335"/>
      <c r="I19" s="333"/>
      <c r="BJ19" s="333"/>
      <c r="BP19" s="333"/>
      <c r="BS19" s="333"/>
      <c r="BW19" s="333"/>
    </row>
    <row r="20" spans="2:75" x14ac:dyDescent="0.2">
      <c r="B20" s="342"/>
      <c r="C20" s="343"/>
      <c r="D20" s="343"/>
      <c r="E20" s="344"/>
      <c r="F20" s="335"/>
      <c r="I20" s="333"/>
      <c r="BJ20" s="333"/>
      <c r="BP20" s="333"/>
      <c r="BS20" s="333"/>
      <c r="BW20" s="333"/>
    </row>
    <row r="21" spans="2:75" ht="16" customHeight="1" x14ac:dyDescent="0.2">
      <c r="B21" s="342"/>
      <c r="C21" s="343"/>
      <c r="D21" s="343"/>
      <c r="E21" s="344"/>
      <c r="F21" s="335"/>
      <c r="I21" s="333"/>
      <c r="BJ21" s="333"/>
      <c r="BP21" s="333"/>
      <c r="BS21" s="333"/>
      <c r="BW21" s="333"/>
    </row>
    <row r="22" spans="2:75" x14ac:dyDescent="0.2">
      <c r="B22" s="342"/>
      <c r="C22" s="345"/>
      <c r="D22" s="346"/>
      <c r="E22" s="346"/>
      <c r="F22" s="335"/>
      <c r="V22" s="332"/>
      <c r="AH22" s="332"/>
      <c r="AI22" s="333"/>
      <c r="AT22" s="332"/>
      <c r="BB22" s="333"/>
      <c r="BJ22" s="333"/>
      <c r="BP22" s="333"/>
      <c r="BS22" s="333"/>
      <c r="BW22" s="333"/>
    </row>
    <row r="23" spans="2:75" ht="17" x14ac:dyDescent="0.2">
      <c r="B23" s="334" t="s">
        <v>382</v>
      </c>
      <c r="C23" s="334" t="s">
        <v>396</v>
      </c>
      <c r="D23" s="334" t="s">
        <v>383</v>
      </c>
      <c r="E23" s="334" t="s">
        <v>384</v>
      </c>
      <c r="F23" s="347" t="s">
        <v>385</v>
      </c>
      <c r="I23" s="348" t="s">
        <v>386</v>
      </c>
      <c r="R23" s="349" t="s">
        <v>387</v>
      </c>
      <c r="V23" s="350"/>
      <c r="W23" s="348" t="s">
        <v>388</v>
      </c>
      <c r="AE23" s="348" t="s">
        <v>389</v>
      </c>
      <c r="AI23" s="333"/>
      <c r="AK23" s="348" t="s">
        <v>390</v>
      </c>
      <c r="BB23" s="333"/>
      <c r="BJ23" s="333"/>
      <c r="BP23" s="333"/>
      <c r="BS23" s="333"/>
      <c r="BW23" s="333"/>
    </row>
    <row r="24" spans="2:75" ht="28" customHeight="1" x14ac:dyDescent="0.2">
      <c r="B24" s="1022" t="s">
        <v>386</v>
      </c>
      <c r="C24" s="352" t="s">
        <v>397</v>
      </c>
      <c r="D24" s="336">
        <f>J38</f>
        <v>144.61634800000002</v>
      </c>
      <c r="E24" s="336">
        <f>J72</f>
        <v>1987.0328737970594</v>
      </c>
      <c r="F24" s="353">
        <f>J110</f>
        <v>7537</v>
      </c>
      <c r="I24" s="348" t="s">
        <v>398</v>
      </c>
      <c r="Q24" s="1027" t="s">
        <v>398</v>
      </c>
      <c r="R24" s="1027"/>
      <c r="S24" s="1027"/>
      <c r="T24" s="354"/>
      <c r="U24" s="350"/>
      <c r="V24" s="350"/>
      <c r="W24" s="348" t="s">
        <v>398</v>
      </c>
      <c r="X24" s="348"/>
      <c r="AE24" s="348" t="s">
        <v>398</v>
      </c>
      <c r="AI24" s="333"/>
      <c r="AK24" s="348" t="s">
        <v>398</v>
      </c>
      <c r="AN24" s="348"/>
      <c r="BB24" s="333"/>
      <c r="BJ24" s="333"/>
      <c r="BP24" s="333"/>
      <c r="BS24" s="333"/>
      <c r="BW24" s="333"/>
    </row>
    <row r="25" spans="2:75" ht="34" x14ac:dyDescent="0.2">
      <c r="B25" s="1023"/>
      <c r="C25" s="352" t="s">
        <v>399</v>
      </c>
      <c r="D25" s="336">
        <f>K38</f>
        <v>11.713876000000003</v>
      </c>
      <c r="E25" s="336">
        <f>K72</f>
        <v>151.30206531006991</v>
      </c>
      <c r="F25" s="353">
        <f>K110</f>
        <v>7636</v>
      </c>
      <c r="I25" s="355" t="s">
        <v>400</v>
      </c>
      <c r="J25" s="356" t="s">
        <v>401</v>
      </c>
      <c r="K25" s="356" t="s">
        <v>402</v>
      </c>
      <c r="L25" s="356" t="s">
        <v>403</v>
      </c>
      <c r="M25" s="356" t="s">
        <v>404</v>
      </c>
      <c r="N25" s="356" t="s">
        <v>405</v>
      </c>
      <c r="O25" s="356" t="s">
        <v>134</v>
      </c>
      <c r="Q25" s="355" t="s">
        <v>400</v>
      </c>
      <c r="R25" s="357" t="s">
        <v>406</v>
      </c>
      <c r="S25" s="357" t="s">
        <v>407</v>
      </c>
      <c r="T25" s="357" t="s">
        <v>405</v>
      </c>
      <c r="U25" s="356" t="s">
        <v>134</v>
      </c>
      <c r="V25" s="350"/>
      <c r="W25" s="355" t="s">
        <v>400</v>
      </c>
      <c r="X25" s="356" t="s">
        <v>408</v>
      </c>
      <c r="Y25" s="356" t="s">
        <v>409</v>
      </c>
      <c r="Z25" s="356" t="s">
        <v>410</v>
      </c>
      <c r="AA25" s="358" t="s">
        <v>411</v>
      </c>
      <c r="AB25" s="358" t="s">
        <v>412</v>
      </c>
      <c r="AC25" s="356" t="s">
        <v>134</v>
      </c>
      <c r="AE25" s="355" t="s">
        <v>400</v>
      </c>
      <c r="AF25" s="356" t="str">
        <f>AF41</f>
        <v>DPR</v>
      </c>
      <c r="AG25" s="356" t="str">
        <f>AG41</f>
        <v>GMI</v>
      </c>
      <c r="AH25" s="356" t="str">
        <f>AH41</f>
        <v>IMERG</v>
      </c>
      <c r="AI25" s="356" t="s">
        <v>134</v>
      </c>
      <c r="AK25" s="355" t="s">
        <v>400</v>
      </c>
      <c r="AL25" s="356" t="s">
        <v>413</v>
      </c>
      <c r="AM25" s="356" t="s">
        <v>414</v>
      </c>
      <c r="AN25" s="356" t="s">
        <v>415</v>
      </c>
      <c r="AO25" s="356" t="s">
        <v>416</v>
      </c>
      <c r="AP25" s="356" t="s">
        <v>417</v>
      </c>
      <c r="AQ25" s="356" t="s">
        <v>405</v>
      </c>
      <c r="AR25" s="356" t="s">
        <v>134</v>
      </c>
      <c r="BB25" s="333"/>
      <c r="BJ25" s="333"/>
      <c r="BP25" s="333"/>
      <c r="BS25" s="333"/>
      <c r="BW25" s="333"/>
    </row>
    <row r="26" spans="2:75" ht="17" x14ac:dyDescent="0.2">
      <c r="B26" s="1023"/>
      <c r="C26" s="352" t="s">
        <v>418</v>
      </c>
      <c r="D26" s="336">
        <f>L38</f>
        <v>16.460405999999999</v>
      </c>
      <c r="E26" s="336">
        <f>L72</f>
        <v>1030.8728307887229</v>
      </c>
      <c r="F26" s="353">
        <f>L110</f>
        <v>1621</v>
      </c>
      <c r="I26" s="359" t="str">
        <f>I94</f>
        <v>2025-10</v>
      </c>
      <c r="J26" s="360">
        <f t="shared" ref="J26:O37" si="0">J42/1000000</f>
        <v>3.7159200000000001</v>
      </c>
      <c r="K26" s="360">
        <f t="shared" si="0"/>
        <v>0.72164300000000003</v>
      </c>
      <c r="L26" s="360">
        <f t="shared" si="0"/>
        <v>0.12607599999999999</v>
      </c>
      <c r="M26" s="360">
        <f t="shared" si="0"/>
        <v>46.330134999999999</v>
      </c>
      <c r="N26" s="360">
        <f t="shared" si="0"/>
        <v>3.5376999999999999E-2</v>
      </c>
      <c r="O26" s="360">
        <f t="shared" si="0"/>
        <v>50.929150999999997</v>
      </c>
      <c r="Q26" s="359" t="str">
        <f>I94</f>
        <v>2025-10</v>
      </c>
      <c r="R26" s="361">
        <f>R42/1000000</f>
        <v>1.9999999999999999E-6</v>
      </c>
      <c r="S26" s="361">
        <f>S42/1000000</f>
        <v>0</v>
      </c>
      <c r="T26" s="361"/>
      <c r="U26" s="361">
        <f>U42/1000000</f>
        <v>1.9999999999999999E-6</v>
      </c>
      <c r="V26" s="350"/>
      <c r="W26" s="359" t="str">
        <f t="shared" ref="W26:W38" si="1">I94</f>
        <v>2025-10</v>
      </c>
      <c r="X26" s="362">
        <f t="shared" ref="X26:AB37" si="2">X42/1000000</f>
        <v>7.4799999999999997E-4</v>
      </c>
      <c r="Y26" s="362">
        <f t="shared" si="2"/>
        <v>0.72370500000000004</v>
      </c>
      <c r="Z26" s="362">
        <f t="shared" si="2"/>
        <v>2.0093070000000002</v>
      </c>
      <c r="AA26" s="362">
        <f t="shared" si="2"/>
        <v>1.1E-5</v>
      </c>
      <c r="AB26" s="362">
        <f t="shared" si="2"/>
        <v>7.8700000000000005E-4</v>
      </c>
      <c r="AC26" s="362">
        <f t="shared" ref="AC26:AC36" si="3">SUM(X26:AB26)</f>
        <v>2.7345580000000003</v>
      </c>
      <c r="AE26" s="359" t="str">
        <f t="shared" ref="AE26:AE38" si="4">I94</f>
        <v>2025-10</v>
      </c>
      <c r="AF26" s="362">
        <f t="shared" ref="AF26:AI37" si="5">AF42/1000000</f>
        <v>0.90375099999999997</v>
      </c>
      <c r="AG26" s="362">
        <f t="shared" si="5"/>
        <v>0.178203</v>
      </c>
      <c r="AH26" s="362">
        <f t="shared" si="5"/>
        <v>29.355450000000001</v>
      </c>
      <c r="AI26" s="362">
        <f t="shared" si="5"/>
        <v>30.437404000000001</v>
      </c>
      <c r="AK26" s="359" t="str">
        <f t="shared" ref="AK26:AK38" si="6">I94</f>
        <v>2025-10</v>
      </c>
      <c r="AL26" s="362">
        <f t="shared" ref="AL26:AR37" si="7">AL42/1000000</f>
        <v>3.6268099999999999</v>
      </c>
      <c r="AM26" s="362">
        <f t="shared" si="7"/>
        <v>0.28876000000000002</v>
      </c>
      <c r="AN26" s="362">
        <f t="shared" si="7"/>
        <v>8.2172999999999996E-2</v>
      </c>
      <c r="AO26" s="362">
        <f t="shared" si="7"/>
        <v>36.230252</v>
      </c>
      <c r="AP26" s="362">
        <f t="shared" si="7"/>
        <v>2.2308000000000001E-2</v>
      </c>
      <c r="AQ26" s="362">
        <f t="shared" si="7"/>
        <v>8.9720000000000008E-3</v>
      </c>
      <c r="AR26" s="362">
        <f t="shared" si="7"/>
        <v>40.259275000000002</v>
      </c>
      <c r="BB26" s="333"/>
      <c r="BJ26" s="333"/>
      <c r="BP26" s="333"/>
      <c r="BS26" s="333"/>
      <c r="BW26" s="333"/>
    </row>
    <row r="27" spans="2:75" ht="17" x14ac:dyDescent="0.2">
      <c r="B27" s="1023"/>
      <c r="C27" s="352" t="s">
        <v>419</v>
      </c>
      <c r="D27" s="336">
        <f>M38</f>
        <v>977.69929400000001</v>
      </c>
      <c r="E27" s="336">
        <f>M72</f>
        <v>16287.437611683115</v>
      </c>
      <c r="F27" s="353">
        <f>M110</f>
        <v>3518379</v>
      </c>
      <c r="I27" s="359" t="str">
        <f t="shared" ref="I27:I38" si="8">I95</f>
        <v>2025-11</v>
      </c>
      <c r="J27" s="360">
        <f t="shared" si="0"/>
        <v>5.446053</v>
      </c>
      <c r="K27" s="360">
        <f t="shared" si="0"/>
        <v>1.2811170000000001</v>
      </c>
      <c r="L27" s="360">
        <f t="shared" si="0"/>
        <v>0.31608999999999998</v>
      </c>
      <c r="M27" s="360">
        <f t="shared" si="0"/>
        <v>49.298724999999997</v>
      </c>
      <c r="N27" s="360">
        <f t="shared" si="0"/>
        <v>7.0623000000000005E-2</v>
      </c>
      <c r="O27" s="360">
        <f t="shared" si="0"/>
        <v>56.412607999999999</v>
      </c>
      <c r="Q27" s="359" t="str">
        <f t="shared" ref="Q27:Q38" si="9">I95</f>
        <v>2025-11</v>
      </c>
      <c r="R27" s="361">
        <f t="shared" ref="R27:U38" si="10">R43/1000000</f>
        <v>1.6000000000000001E-4</v>
      </c>
      <c r="S27" s="361">
        <f t="shared" si="10"/>
        <v>0</v>
      </c>
      <c r="T27" s="361"/>
      <c r="U27" s="361">
        <f t="shared" si="10"/>
        <v>1.6000000000000001E-4</v>
      </c>
      <c r="V27" s="350"/>
      <c r="W27" s="359" t="str">
        <f t="shared" si="1"/>
        <v>2025-11</v>
      </c>
      <c r="X27" s="362">
        <f t="shared" si="2"/>
        <v>8.5400000000000005E-4</v>
      </c>
      <c r="Y27" s="362">
        <f t="shared" si="2"/>
        <v>1.003153</v>
      </c>
      <c r="Z27" s="362">
        <f t="shared" si="2"/>
        <v>1.0344770000000001</v>
      </c>
      <c r="AA27" s="362">
        <f t="shared" si="2"/>
        <v>3.6059999999999998E-3</v>
      </c>
      <c r="AB27" s="362">
        <f t="shared" si="2"/>
        <v>7.4899999999999999E-4</v>
      </c>
      <c r="AC27" s="362">
        <f t="shared" si="3"/>
        <v>2.0428389999999998</v>
      </c>
      <c r="AE27" s="359" t="str">
        <f t="shared" si="4"/>
        <v>2025-11</v>
      </c>
      <c r="AF27" s="362">
        <f t="shared" si="5"/>
        <v>0.47069699999999998</v>
      </c>
      <c r="AG27" s="362">
        <f t="shared" si="5"/>
        <v>0.118835</v>
      </c>
      <c r="AH27" s="362">
        <f t="shared" si="5"/>
        <v>25.509122999999999</v>
      </c>
      <c r="AI27" s="362">
        <f t="shared" si="5"/>
        <v>26.098655000000001</v>
      </c>
      <c r="AK27" s="359" t="str">
        <f t="shared" si="6"/>
        <v>2025-11</v>
      </c>
      <c r="AL27" s="362">
        <f t="shared" si="7"/>
        <v>5.5502919999999998</v>
      </c>
      <c r="AM27" s="362">
        <f t="shared" si="7"/>
        <v>0.38891199999999998</v>
      </c>
      <c r="AN27" s="362">
        <f t="shared" si="7"/>
        <v>7.9508999999999996E-2</v>
      </c>
      <c r="AO27" s="362">
        <f t="shared" si="7"/>
        <v>29.901537999999999</v>
      </c>
      <c r="AP27" s="362">
        <f t="shared" si="7"/>
        <v>1.7221E-2</v>
      </c>
      <c r="AQ27" s="362">
        <f t="shared" si="7"/>
        <v>1.023E-2</v>
      </c>
      <c r="AR27" s="362">
        <f t="shared" si="7"/>
        <v>35.947702</v>
      </c>
      <c r="BB27" s="333"/>
      <c r="BJ27" s="333"/>
      <c r="BP27" s="333"/>
      <c r="BS27" s="333"/>
      <c r="BW27" s="333"/>
    </row>
    <row r="28" spans="2:75" ht="17" x14ac:dyDescent="0.2">
      <c r="B28" s="1024"/>
      <c r="C28" s="364" t="s">
        <v>412</v>
      </c>
      <c r="D28" s="336">
        <f>N38</f>
        <v>0.7411859999999999</v>
      </c>
      <c r="E28" s="365">
        <f>N72</f>
        <v>0.11175983451084885</v>
      </c>
      <c r="F28" s="366">
        <f>N110</f>
        <v>52690</v>
      </c>
      <c r="I28" s="359" t="str">
        <f t="shared" si="8"/>
        <v>2025-12</v>
      </c>
      <c r="J28" s="360">
        <f t="shared" si="0"/>
        <v>4.3791529999999996</v>
      </c>
      <c r="K28" s="360">
        <f t="shared" si="0"/>
        <v>0.44421300000000002</v>
      </c>
      <c r="L28" s="360">
        <f t="shared" si="0"/>
        <v>1.4081170000000001</v>
      </c>
      <c r="M28" s="360">
        <f t="shared" si="0"/>
        <v>103.128691</v>
      </c>
      <c r="N28" s="360">
        <f t="shared" si="0"/>
        <v>7.0400000000000004E-2</v>
      </c>
      <c r="O28" s="360">
        <f t="shared" si="0"/>
        <v>109.43057399999999</v>
      </c>
      <c r="Q28" s="359" t="str">
        <f t="shared" si="9"/>
        <v>2025-12</v>
      </c>
      <c r="R28" s="361">
        <f t="shared" si="10"/>
        <v>2.8170000000000001E-3</v>
      </c>
      <c r="S28" s="361">
        <f t="shared" si="10"/>
        <v>0</v>
      </c>
      <c r="T28" s="361"/>
      <c r="U28" s="361">
        <f t="shared" si="10"/>
        <v>2.8170000000000001E-3</v>
      </c>
      <c r="V28" s="350"/>
      <c r="W28" s="359" t="str">
        <f t="shared" si="1"/>
        <v>2025-12</v>
      </c>
      <c r="X28" s="362">
        <f t="shared" si="2"/>
        <v>7.4700000000000005E-4</v>
      </c>
      <c r="Y28" s="362">
        <f t="shared" si="2"/>
        <v>0.55901199999999995</v>
      </c>
      <c r="Z28" s="362">
        <f t="shared" si="2"/>
        <v>0.85001800000000005</v>
      </c>
      <c r="AA28" s="362">
        <f t="shared" si="2"/>
        <v>0.17661099999999999</v>
      </c>
      <c r="AB28" s="362">
        <f t="shared" si="2"/>
        <v>7.6800000000000002E-4</v>
      </c>
      <c r="AC28" s="362">
        <f t="shared" si="3"/>
        <v>1.5871560000000002</v>
      </c>
      <c r="AE28" s="359" t="str">
        <f t="shared" si="4"/>
        <v>2025-12</v>
      </c>
      <c r="AF28" s="362">
        <f t="shared" si="5"/>
        <v>0.29014299999999998</v>
      </c>
      <c r="AG28" s="362">
        <f t="shared" si="5"/>
        <v>6.0412E-2</v>
      </c>
      <c r="AH28" s="362">
        <f t="shared" si="5"/>
        <v>32.524527999999997</v>
      </c>
      <c r="AI28" s="362">
        <f t="shared" si="5"/>
        <v>32.875082999999997</v>
      </c>
      <c r="AK28" s="359" t="str">
        <f t="shared" si="6"/>
        <v>2025-12</v>
      </c>
      <c r="AL28" s="362">
        <f t="shared" si="7"/>
        <v>34.347662</v>
      </c>
      <c r="AM28" s="362">
        <f t="shared" si="7"/>
        <v>0.55334700000000003</v>
      </c>
      <c r="AN28" s="362">
        <f t="shared" si="7"/>
        <v>2.4375490000000002</v>
      </c>
      <c r="AO28" s="362">
        <f t="shared" si="7"/>
        <v>72.568073999999996</v>
      </c>
      <c r="AP28" s="362">
        <f t="shared" si="7"/>
        <v>5.8825000000000002E-2</v>
      </c>
      <c r="AQ28" s="362">
        <f t="shared" si="7"/>
        <v>1.0299000000000001E-2</v>
      </c>
      <c r="AR28" s="362">
        <f t="shared" si="7"/>
        <v>109.975756</v>
      </c>
      <c r="BB28" s="333"/>
      <c r="BJ28" s="333"/>
      <c r="BP28" s="333"/>
      <c r="BS28" s="333"/>
      <c r="BW28" s="333"/>
    </row>
    <row r="29" spans="2:75" ht="17" x14ac:dyDescent="0.2">
      <c r="B29" s="1022" t="s">
        <v>387</v>
      </c>
      <c r="C29" s="334" t="s">
        <v>406</v>
      </c>
      <c r="D29" s="336">
        <f>R38</f>
        <v>5.6231000000000003E-2</v>
      </c>
      <c r="E29" s="365">
        <f>R72</f>
        <v>5.647205945751909E-2</v>
      </c>
      <c r="F29" s="366">
        <f>R110</f>
        <v>1742</v>
      </c>
      <c r="I29" s="359" t="str">
        <f>I97</f>
        <v>2026-01</v>
      </c>
      <c r="J29" s="360">
        <f t="shared" si="0"/>
        <v>4.9906509999999997</v>
      </c>
      <c r="K29" s="360">
        <f t="shared" si="0"/>
        <v>0.51143799999999995</v>
      </c>
      <c r="L29" s="360">
        <f t="shared" si="0"/>
        <v>0.56202300000000005</v>
      </c>
      <c r="M29" s="360">
        <f t="shared" si="0"/>
        <v>58.681601000000001</v>
      </c>
      <c r="N29" s="360">
        <f t="shared" si="0"/>
        <v>4.5557E-2</v>
      </c>
      <c r="O29" s="360">
        <f t="shared" si="0"/>
        <v>64.791269999999997</v>
      </c>
      <c r="Q29" s="359" t="str">
        <f>I97</f>
        <v>2026-01</v>
      </c>
      <c r="R29" s="361">
        <f>R45/1000000</f>
        <v>2.225E-3</v>
      </c>
      <c r="S29" s="361">
        <f>S45/1000000</f>
        <v>0</v>
      </c>
      <c r="T29" s="361"/>
      <c r="U29" s="361">
        <f>U45/1000000</f>
        <v>2.225E-3</v>
      </c>
      <c r="V29" s="350"/>
      <c r="W29" s="359" t="str">
        <f t="shared" si="1"/>
        <v>2026-01</v>
      </c>
      <c r="X29" s="362">
        <f t="shared" si="2"/>
        <v>7.4700000000000005E-4</v>
      </c>
      <c r="Y29" s="362">
        <f t="shared" si="2"/>
        <v>0.80227499999999996</v>
      </c>
      <c r="Z29" s="362">
        <f t="shared" si="2"/>
        <v>1.2479899999999999</v>
      </c>
      <c r="AA29" s="362">
        <f t="shared" si="2"/>
        <v>2.9039999999999999E-3</v>
      </c>
      <c r="AB29" s="362">
        <f t="shared" si="2"/>
        <v>7.7800000000000005E-4</v>
      </c>
      <c r="AC29" s="362">
        <f t="shared" si="3"/>
        <v>2.054694</v>
      </c>
      <c r="AE29" s="359" t="str">
        <f t="shared" si="4"/>
        <v>2026-01</v>
      </c>
      <c r="AF29" s="362">
        <f t="shared" si="5"/>
        <v>0.31593199999999999</v>
      </c>
      <c r="AG29" s="362">
        <f t="shared" si="5"/>
        <v>0.10334</v>
      </c>
      <c r="AH29" s="362">
        <f t="shared" si="5"/>
        <v>31.02505</v>
      </c>
      <c r="AI29" s="362">
        <f t="shared" si="5"/>
        <v>31.444322</v>
      </c>
      <c r="AK29" s="359" t="str">
        <f t="shared" si="6"/>
        <v>2026-01</v>
      </c>
      <c r="AL29" s="362">
        <f t="shared" si="7"/>
        <v>6.8652680000000004</v>
      </c>
      <c r="AM29" s="362">
        <f t="shared" si="7"/>
        <v>0.705202</v>
      </c>
      <c r="AN29" s="362">
        <f t="shared" si="7"/>
        <v>0.163942</v>
      </c>
      <c r="AO29" s="362">
        <f t="shared" si="7"/>
        <v>55.395823</v>
      </c>
      <c r="AP29" s="362">
        <f t="shared" si="7"/>
        <v>9.2270000000000008E-3</v>
      </c>
      <c r="AQ29" s="362">
        <f t="shared" si="7"/>
        <v>1.0619999999999999E-2</v>
      </c>
      <c r="AR29" s="362">
        <f t="shared" si="7"/>
        <v>63.150081999999998</v>
      </c>
      <c r="BB29" s="333"/>
      <c r="BJ29" s="333"/>
      <c r="BP29" s="333"/>
      <c r="BS29" s="333"/>
      <c r="BW29" s="333"/>
    </row>
    <row r="30" spans="2:75" ht="17" x14ac:dyDescent="0.2">
      <c r="B30" s="1023"/>
      <c r="C30" s="352" t="s">
        <v>407</v>
      </c>
      <c r="D30" s="336"/>
      <c r="E30" s="365"/>
      <c r="F30" s="366"/>
      <c r="I30" s="359" t="str">
        <f>I98</f>
        <v>2026-02</v>
      </c>
      <c r="J30" s="360">
        <f t="shared" si="0"/>
        <v>24.740939000000001</v>
      </c>
      <c r="K30" s="360">
        <f t="shared" si="0"/>
        <v>0.17677000000000001</v>
      </c>
      <c r="L30" s="360">
        <f t="shared" si="0"/>
        <v>0.243257</v>
      </c>
      <c r="M30" s="360">
        <f t="shared" si="0"/>
        <v>97.327413000000007</v>
      </c>
      <c r="N30" s="360">
        <f t="shared" si="0"/>
        <v>5.6799000000000002E-2</v>
      </c>
      <c r="O30" s="360">
        <f t="shared" si="0"/>
        <v>122.54517800000001</v>
      </c>
      <c r="Q30" s="359" t="str">
        <f>I98</f>
        <v>2026-02</v>
      </c>
      <c r="R30" s="361">
        <f>R46/1000000</f>
        <v>2.1163000000000001E-2</v>
      </c>
      <c r="S30" s="361">
        <f>S46/1000000</f>
        <v>0</v>
      </c>
      <c r="T30" s="361"/>
      <c r="U30" s="361">
        <f>U46/1000000</f>
        <v>2.1163000000000001E-2</v>
      </c>
      <c r="V30" s="350"/>
      <c r="W30" s="359" t="str">
        <f t="shared" si="1"/>
        <v>2026-02</v>
      </c>
      <c r="X30" s="362">
        <f t="shared" si="2"/>
        <v>6.78E-4</v>
      </c>
      <c r="Y30" s="362">
        <f t="shared" si="2"/>
        <v>0.662995</v>
      </c>
      <c r="Z30" s="362">
        <f t="shared" si="2"/>
        <v>2.8797039999999998</v>
      </c>
      <c r="AA30" s="362">
        <f t="shared" si="2"/>
        <v>6.5300000000000004E-4</v>
      </c>
      <c r="AB30" s="362">
        <f t="shared" si="2"/>
        <v>6.9999999999999999E-4</v>
      </c>
      <c r="AC30" s="362">
        <f t="shared" si="3"/>
        <v>3.5447299999999995</v>
      </c>
      <c r="AE30" s="359" t="str">
        <f t="shared" si="4"/>
        <v>2026-02</v>
      </c>
      <c r="AF30" s="362">
        <f t="shared" si="5"/>
        <v>0.18279899999999999</v>
      </c>
      <c r="AG30" s="362">
        <f t="shared" si="5"/>
        <v>0.31251699999999999</v>
      </c>
      <c r="AH30" s="362">
        <f t="shared" si="5"/>
        <v>30.052835999999999</v>
      </c>
      <c r="AI30" s="362">
        <f t="shared" si="5"/>
        <v>30.548152000000002</v>
      </c>
      <c r="AK30" s="359" t="str">
        <f t="shared" si="6"/>
        <v>2026-02</v>
      </c>
      <c r="AL30" s="362">
        <f t="shared" si="7"/>
        <v>23.710522999999998</v>
      </c>
      <c r="AM30" s="362">
        <f t="shared" si="7"/>
        <v>4.4759E-2</v>
      </c>
      <c r="AN30" s="362">
        <f t="shared" si="7"/>
        <v>0.46448099999999998</v>
      </c>
      <c r="AO30" s="362">
        <f t="shared" si="7"/>
        <v>78.689082999999997</v>
      </c>
      <c r="AP30" s="362">
        <f t="shared" si="7"/>
        <v>1.786E-3</v>
      </c>
      <c r="AQ30" s="362">
        <f t="shared" si="7"/>
        <v>9.9830000000000006E-3</v>
      </c>
      <c r="AR30" s="362">
        <f t="shared" si="7"/>
        <v>102.920615</v>
      </c>
      <c r="BB30" s="333"/>
      <c r="BJ30" s="333"/>
      <c r="BP30" s="333"/>
      <c r="BS30" s="333"/>
      <c r="BW30" s="333"/>
    </row>
    <row r="31" spans="2:75" ht="17" x14ac:dyDescent="0.2">
      <c r="B31" s="1024"/>
      <c r="C31" s="352" t="s">
        <v>412</v>
      </c>
      <c r="D31" s="336">
        <f>S38</f>
        <v>1.5759999999999999E-3</v>
      </c>
      <c r="E31" s="336">
        <f>S72</f>
        <v>4.0273551530844922E-4</v>
      </c>
      <c r="F31" s="353">
        <f>S110</f>
        <v>25</v>
      </c>
      <c r="I31" s="359" t="str">
        <f t="shared" si="8"/>
        <v>2026-03</v>
      </c>
      <c r="J31" s="360">
        <f t="shared" si="0"/>
        <v>64.061684</v>
      </c>
      <c r="K31" s="360">
        <f t="shared" si="0"/>
        <v>4.5751189999999999</v>
      </c>
      <c r="L31" s="360">
        <f t="shared" si="0"/>
        <v>1.0842259999999999</v>
      </c>
      <c r="M31" s="360">
        <f t="shared" si="0"/>
        <v>241.93261999999999</v>
      </c>
      <c r="N31" s="360">
        <f t="shared" si="0"/>
        <v>3.9051000000000002E-2</v>
      </c>
      <c r="O31" s="360">
        <f t="shared" si="0"/>
        <v>311.6927</v>
      </c>
      <c r="Q31" s="359" t="str">
        <f t="shared" si="9"/>
        <v>2026-03</v>
      </c>
      <c r="R31" s="361">
        <f t="shared" si="10"/>
        <v>2.7591999999999998E-2</v>
      </c>
      <c r="S31" s="361">
        <f t="shared" si="10"/>
        <v>1.261E-3</v>
      </c>
      <c r="T31" s="361"/>
      <c r="U31" s="361">
        <f t="shared" si="10"/>
        <v>2.9198999999999999E-2</v>
      </c>
      <c r="V31" s="350"/>
      <c r="W31" s="359" t="str">
        <f t="shared" si="1"/>
        <v>2026-03</v>
      </c>
      <c r="X31" s="362">
        <f t="shared" si="2"/>
        <v>1.8879999999999999E-3</v>
      </c>
      <c r="Y31" s="362">
        <f t="shared" si="2"/>
        <v>1.123205</v>
      </c>
      <c r="Z31" s="362">
        <f t="shared" si="2"/>
        <v>6.0834910000000004</v>
      </c>
      <c r="AA31" s="362">
        <f t="shared" si="2"/>
        <v>0.15754099999999999</v>
      </c>
      <c r="AB31" s="362">
        <f t="shared" si="2"/>
        <v>7.67E-4</v>
      </c>
      <c r="AC31" s="362">
        <f t="shared" si="3"/>
        <v>7.366892</v>
      </c>
      <c r="AE31" s="359" t="str">
        <f t="shared" si="4"/>
        <v>2026-03</v>
      </c>
      <c r="AF31" s="362">
        <f t="shared" si="5"/>
        <v>1.38049</v>
      </c>
      <c r="AG31" s="362">
        <f t="shared" si="5"/>
        <v>0.599823</v>
      </c>
      <c r="AH31" s="362">
        <f t="shared" si="5"/>
        <v>40.23592</v>
      </c>
      <c r="AI31" s="362">
        <f t="shared" si="5"/>
        <v>42.216233000000003</v>
      </c>
      <c r="AK31" s="359" t="str">
        <f t="shared" si="6"/>
        <v>2026-03</v>
      </c>
      <c r="AL31" s="362">
        <f t="shared" si="7"/>
        <v>336.86870800000003</v>
      </c>
      <c r="AM31" s="362">
        <f t="shared" si="7"/>
        <v>0.31858500000000001</v>
      </c>
      <c r="AN31" s="362">
        <f t="shared" si="7"/>
        <v>5.9070320000000001</v>
      </c>
      <c r="AO31" s="362">
        <f t="shared" si="7"/>
        <v>170.68099599999999</v>
      </c>
      <c r="AP31" s="362">
        <f t="shared" si="7"/>
        <v>4.1992000000000002E-2</v>
      </c>
      <c r="AQ31" s="362">
        <f t="shared" si="7"/>
        <v>9.6900000000000007E-3</v>
      </c>
      <c r="AR31" s="362">
        <f t="shared" si="7"/>
        <v>513.82700299999999</v>
      </c>
      <c r="BB31" s="333"/>
      <c r="BJ31" s="333"/>
      <c r="BP31" s="333"/>
      <c r="BS31" s="333"/>
      <c r="BW31" s="333"/>
    </row>
    <row r="32" spans="2:75" ht="17" x14ac:dyDescent="0.2">
      <c r="B32" s="1022" t="s">
        <v>388</v>
      </c>
      <c r="C32" s="352" t="s">
        <v>420</v>
      </c>
      <c r="D32" s="336">
        <f>X38</f>
        <v>1.0522E-2</v>
      </c>
      <c r="E32" s="336">
        <f>X72</f>
        <v>0.71191509795698749</v>
      </c>
      <c r="F32" s="353">
        <f>X110</f>
        <v>24</v>
      </c>
      <c r="I32" s="359" t="str">
        <f t="shared" si="8"/>
        <v>2026-04</v>
      </c>
      <c r="J32" s="360">
        <f t="shared" si="0"/>
        <v>13.867982</v>
      </c>
      <c r="K32" s="360">
        <f t="shared" si="0"/>
        <v>0.32022</v>
      </c>
      <c r="L32" s="360">
        <f t="shared" si="0"/>
        <v>0.82909900000000003</v>
      </c>
      <c r="M32" s="360">
        <f t="shared" si="0"/>
        <v>74.186361000000005</v>
      </c>
      <c r="N32" s="360">
        <f t="shared" si="0"/>
        <v>4.1002999999999998E-2</v>
      </c>
      <c r="O32" s="360">
        <f t="shared" si="0"/>
        <v>89.244664999999998</v>
      </c>
      <c r="Q32" s="359" t="str">
        <f t="shared" si="9"/>
        <v>2026-04</v>
      </c>
      <c r="R32" s="361">
        <f t="shared" si="10"/>
        <v>3.9599999999999998E-4</v>
      </c>
      <c r="S32" s="361">
        <f t="shared" si="10"/>
        <v>0</v>
      </c>
      <c r="T32" s="361"/>
      <c r="U32" s="361">
        <f t="shared" si="10"/>
        <v>3.9599999999999998E-4</v>
      </c>
      <c r="V32" s="350"/>
      <c r="W32" s="359" t="str">
        <f t="shared" si="1"/>
        <v>2026-04</v>
      </c>
      <c r="X32" s="362">
        <f t="shared" si="2"/>
        <v>7.2099999999999996E-4</v>
      </c>
      <c r="Y32" s="362">
        <f t="shared" si="2"/>
        <v>1.4051480000000001</v>
      </c>
      <c r="Z32" s="362">
        <f t="shared" si="2"/>
        <v>1.802341</v>
      </c>
      <c r="AA32" s="362">
        <f t="shared" si="2"/>
        <v>4.927E-3</v>
      </c>
      <c r="AB32" s="362">
        <f t="shared" si="2"/>
        <v>7.5299999999999998E-4</v>
      </c>
      <c r="AC32" s="362">
        <f t="shared" si="3"/>
        <v>3.2138900000000001</v>
      </c>
      <c r="AE32" s="359" t="str">
        <f t="shared" si="4"/>
        <v>2026-04</v>
      </c>
      <c r="AF32" s="362">
        <f t="shared" si="5"/>
        <v>0.78175399999999995</v>
      </c>
      <c r="AG32" s="362">
        <f t="shared" si="5"/>
        <v>0.47828399999999999</v>
      </c>
      <c r="AH32" s="362">
        <f t="shared" si="5"/>
        <v>40.085551000000002</v>
      </c>
      <c r="AI32" s="362">
        <f t="shared" si="5"/>
        <v>41.345588999999997</v>
      </c>
      <c r="AK32" s="359" t="str">
        <f t="shared" si="6"/>
        <v>2026-04</v>
      </c>
      <c r="AL32" s="362">
        <f t="shared" si="7"/>
        <v>3.0675620000000001</v>
      </c>
      <c r="AM32" s="362">
        <f t="shared" si="7"/>
        <v>0.93141700000000005</v>
      </c>
      <c r="AN32" s="362">
        <f t="shared" si="7"/>
        <v>2.6504319999999999</v>
      </c>
      <c r="AO32" s="362">
        <f t="shared" si="7"/>
        <v>119.741653</v>
      </c>
      <c r="AP32" s="362">
        <f t="shared" si="7"/>
        <v>1.1969E-2</v>
      </c>
      <c r="AQ32" s="362">
        <f t="shared" si="7"/>
        <v>8.9200000000000008E-3</v>
      </c>
      <c r="AR32" s="362">
        <f t="shared" si="7"/>
        <v>126.411953</v>
      </c>
      <c r="BB32" s="333"/>
      <c r="BJ32" s="333"/>
      <c r="BP32" s="333"/>
      <c r="BS32" s="333"/>
      <c r="BW32" s="333"/>
    </row>
    <row r="33" spans="2:75" ht="17" x14ac:dyDescent="0.2">
      <c r="B33" s="1023"/>
      <c r="C33" s="352" t="s">
        <v>421</v>
      </c>
      <c r="D33" s="336">
        <f>Y38</f>
        <v>10.445373000000002</v>
      </c>
      <c r="E33" s="336">
        <f>Y72</f>
        <v>125.49149283665403</v>
      </c>
      <c r="F33" s="353">
        <f>Y110</f>
        <v>795</v>
      </c>
      <c r="I33" s="359" t="str">
        <f t="shared" si="8"/>
        <v>2026-05</v>
      </c>
      <c r="J33" s="360">
        <f t="shared" si="0"/>
        <v>4.3760479999999999</v>
      </c>
      <c r="K33" s="360">
        <f t="shared" si="0"/>
        <v>0.69579999999999997</v>
      </c>
      <c r="L33" s="360">
        <f t="shared" si="0"/>
        <v>1.3558969999999999</v>
      </c>
      <c r="M33" s="360">
        <f t="shared" si="0"/>
        <v>57.915393000000002</v>
      </c>
      <c r="N33" s="360">
        <f t="shared" si="0"/>
        <v>5.7235000000000001E-2</v>
      </c>
      <c r="O33" s="360">
        <f t="shared" si="0"/>
        <v>64.400373000000002</v>
      </c>
      <c r="Q33" s="359" t="str">
        <f t="shared" si="9"/>
        <v>2026-05</v>
      </c>
      <c r="R33" s="361">
        <f t="shared" si="10"/>
        <v>3.6999999999999998E-5</v>
      </c>
      <c r="S33" s="361">
        <f t="shared" si="10"/>
        <v>2.9E-5</v>
      </c>
      <c r="T33" s="361"/>
      <c r="U33" s="361">
        <f t="shared" si="10"/>
        <v>6.6000000000000005E-5</v>
      </c>
      <c r="V33" s="350"/>
      <c r="W33" s="359" t="str">
        <f t="shared" si="1"/>
        <v>2026-05</v>
      </c>
      <c r="X33" s="362">
        <f t="shared" si="2"/>
        <v>7.2400000000000003E-4</v>
      </c>
      <c r="Y33" s="362">
        <f t="shared" si="2"/>
        <v>0.86194999999999999</v>
      </c>
      <c r="Z33" s="362">
        <f t="shared" si="2"/>
        <v>2.3831120000000001</v>
      </c>
      <c r="AA33" s="362">
        <f t="shared" si="2"/>
        <v>4.4000000000000002E-4</v>
      </c>
      <c r="AB33" s="362">
        <f t="shared" si="2"/>
        <v>7.4899999999999999E-4</v>
      </c>
      <c r="AC33" s="362">
        <f t="shared" si="3"/>
        <v>3.2469749999999999</v>
      </c>
      <c r="AE33" s="359" t="str">
        <f t="shared" si="4"/>
        <v>2026-05</v>
      </c>
      <c r="AF33" s="362">
        <f t="shared" si="5"/>
        <v>1.0854950000000001</v>
      </c>
      <c r="AG33" s="362">
        <f t="shared" si="5"/>
        <v>0.56740599999999997</v>
      </c>
      <c r="AH33" s="362">
        <f t="shared" si="5"/>
        <v>43.436104</v>
      </c>
      <c r="AI33" s="362">
        <f t="shared" si="5"/>
        <v>45.089005</v>
      </c>
      <c r="AK33" s="359" t="str">
        <f t="shared" si="6"/>
        <v>2026-05</v>
      </c>
      <c r="AL33" s="362">
        <f t="shared" si="7"/>
        <v>8.7591409999999996</v>
      </c>
      <c r="AM33" s="362">
        <f t="shared" si="7"/>
        <v>1.19076</v>
      </c>
      <c r="AN33" s="362">
        <f t="shared" si="7"/>
        <v>0.37343100000000001</v>
      </c>
      <c r="AO33" s="362">
        <f t="shared" si="7"/>
        <v>111.502482</v>
      </c>
      <c r="AP33" s="362">
        <f t="shared" si="7"/>
        <v>1.5948E-2</v>
      </c>
      <c r="AQ33" s="362">
        <f t="shared" si="7"/>
        <v>1.3276E-2</v>
      </c>
      <c r="AR33" s="362">
        <f t="shared" si="7"/>
        <v>121.85503799999999</v>
      </c>
      <c r="BB33" s="333"/>
      <c r="BJ33" s="333"/>
      <c r="BP33" s="333"/>
      <c r="BS33" s="333"/>
      <c r="BW33" s="333"/>
    </row>
    <row r="34" spans="2:75" ht="17" x14ac:dyDescent="0.2">
      <c r="B34" s="1023"/>
      <c r="C34" s="352" t="s">
        <v>422</v>
      </c>
      <c r="D34" s="336">
        <f>Z38</f>
        <v>28.388340000000003</v>
      </c>
      <c r="E34" s="336">
        <f>Z72</f>
        <v>546.98852447091792</v>
      </c>
      <c r="F34" s="353">
        <f>Z110</f>
        <v>6165</v>
      </c>
      <c r="I34" s="359" t="str">
        <f t="shared" si="8"/>
        <v>2026-06</v>
      </c>
      <c r="J34" s="360">
        <f t="shared" si="0"/>
        <v>4.1370990000000001</v>
      </c>
      <c r="K34" s="360">
        <f t="shared" si="0"/>
        <v>0.37963200000000002</v>
      </c>
      <c r="L34" s="360">
        <f t="shared" si="0"/>
        <v>3.2972679999999999</v>
      </c>
      <c r="M34" s="360">
        <f t="shared" si="0"/>
        <v>48.987532000000002</v>
      </c>
      <c r="N34" s="360">
        <f t="shared" si="0"/>
        <v>6.7128999999999994E-2</v>
      </c>
      <c r="O34" s="360">
        <f t="shared" si="0"/>
        <v>56.868659999999998</v>
      </c>
      <c r="Q34" s="359" t="str">
        <f t="shared" si="9"/>
        <v>2026-06</v>
      </c>
      <c r="R34" s="361">
        <f t="shared" si="10"/>
        <v>6.3E-5</v>
      </c>
      <c r="S34" s="361">
        <f t="shared" si="10"/>
        <v>6.3999999999999997E-5</v>
      </c>
      <c r="T34" s="361"/>
      <c r="U34" s="361">
        <f t="shared" si="10"/>
        <v>1.27E-4</v>
      </c>
      <c r="V34" s="350"/>
      <c r="W34" s="359" t="str">
        <f t="shared" si="1"/>
        <v>2026-06</v>
      </c>
      <c r="X34" s="362">
        <f t="shared" si="2"/>
        <v>8.2200000000000003E-4</v>
      </c>
      <c r="Y34" s="362">
        <f t="shared" si="2"/>
        <v>0.82749300000000003</v>
      </c>
      <c r="Z34" s="362">
        <f t="shared" si="2"/>
        <v>2.2990249999999999</v>
      </c>
      <c r="AA34" s="362">
        <f t="shared" si="2"/>
        <v>1.7513000000000001E-2</v>
      </c>
      <c r="AB34" s="362">
        <f t="shared" si="2"/>
        <v>7.5299999999999998E-4</v>
      </c>
      <c r="AC34" s="362">
        <f t="shared" si="3"/>
        <v>3.1456059999999999</v>
      </c>
      <c r="AE34" s="359" t="str">
        <f t="shared" si="4"/>
        <v>2026-06</v>
      </c>
      <c r="AF34" s="362">
        <f t="shared" si="5"/>
        <v>1.6210500000000001</v>
      </c>
      <c r="AG34" s="362">
        <f t="shared" si="5"/>
        <v>0.77705199999999996</v>
      </c>
      <c r="AH34" s="362">
        <f t="shared" si="5"/>
        <v>59.677990000000001</v>
      </c>
      <c r="AI34" s="362">
        <f t="shared" si="5"/>
        <v>62.076092000000003</v>
      </c>
      <c r="AJ34" s="367"/>
      <c r="AK34" s="359" t="str">
        <f t="shared" si="6"/>
        <v>2026-06</v>
      </c>
      <c r="AL34" s="362">
        <f t="shared" si="7"/>
        <v>6.371721</v>
      </c>
      <c r="AM34" s="362">
        <f t="shared" si="7"/>
        <v>3.7252700000000001</v>
      </c>
      <c r="AN34" s="362">
        <f t="shared" si="7"/>
        <v>1.434126</v>
      </c>
      <c r="AO34" s="362">
        <f t="shared" si="7"/>
        <v>104.29209400000001</v>
      </c>
      <c r="AP34" s="362">
        <f t="shared" si="7"/>
        <v>1.5823E-2</v>
      </c>
      <c r="AQ34" s="362">
        <f t="shared" si="7"/>
        <v>9.7090000000000006E-3</v>
      </c>
      <c r="AR34" s="362">
        <f t="shared" si="7"/>
        <v>115.848743</v>
      </c>
      <c r="BB34" s="333"/>
      <c r="BJ34" s="333"/>
      <c r="BP34" s="333"/>
      <c r="BS34" s="333"/>
      <c r="BW34" s="333"/>
    </row>
    <row r="35" spans="2:75" ht="17" x14ac:dyDescent="0.2">
      <c r="B35" s="1023"/>
      <c r="C35" s="364" t="s">
        <v>411</v>
      </c>
      <c r="D35" s="336">
        <f>AA38</f>
        <v>0.36765199999999998</v>
      </c>
      <c r="E35" s="336">
        <f>AA72</f>
        <v>7.9230079236703927</v>
      </c>
      <c r="F35" s="353">
        <f>AA110</f>
        <v>66</v>
      </c>
      <c r="I35" s="359" t="str">
        <f t="shared" si="8"/>
        <v>2026-07</v>
      </c>
      <c r="J35" s="360">
        <f t="shared" si="0"/>
        <v>2.7223030000000001</v>
      </c>
      <c r="K35" s="360">
        <f t="shared" si="0"/>
        <v>1.7494799999999999</v>
      </c>
      <c r="L35" s="360">
        <f t="shared" si="0"/>
        <v>1.7698879999999999</v>
      </c>
      <c r="M35" s="360">
        <f t="shared" si="0"/>
        <v>69.258956999999995</v>
      </c>
      <c r="N35" s="360">
        <f t="shared" si="0"/>
        <v>6.4241000000000006E-2</v>
      </c>
      <c r="O35" s="360">
        <f t="shared" si="0"/>
        <v>75.564869000000002</v>
      </c>
      <c r="Q35" s="359" t="str">
        <f t="shared" si="9"/>
        <v>2026-07</v>
      </c>
      <c r="R35" s="361">
        <f t="shared" si="10"/>
        <v>4.7899999999999999E-4</v>
      </c>
      <c r="S35" s="361">
        <f t="shared" si="10"/>
        <v>9.9999999999999995E-7</v>
      </c>
      <c r="T35" s="361"/>
      <c r="U35" s="361">
        <f t="shared" si="10"/>
        <v>4.8000000000000001E-4</v>
      </c>
      <c r="V35" s="350"/>
      <c r="W35" s="359" t="str">
        <f t="shared" si="1"/>
        <v>2026-07</v>
      </c>
      <c r="X35" s="362">
        <f t="shared" si="2"/>
        <v>8.4900000000000004E-4</v>
      </c>
      <c r="Y35" s="362">
        <f t="shared" si="2"/>
        <v>0.80980600000000003</v>
      </c>
      <c r="Z35" s="362">
        <f t="shared" si="2"/>
        <v>1.6436189999999999</v>
      </c>
      <c r="AA35" s="362">
        <f t="shared" si="2"/>
        <v>3.0170000000000002E-3</v>
      </c>
      <c r="AB35" s="362">
        <f t="shared" si="2"/>
        <v>7.7399999999999995E-4</v>
      </c>
      <c r="AC35" s="362">
        <f t="shared" si="3"/>
        <v>2.4580649999999995</v>
      </c>
      <c r="AE35" s="359" t="str">
        <f t="shared" si="4"/>
        <v>2026-07</v>
      </c>
      <c r="AF35" s="362">
        <f t="shared" si="5"/>
        <v>0.67445200000000005</v>
      </c>
      <c r="AG35" s="362">
        <f t="shared" si="5"/>
        <v>0.2145</v>
      </c>
      <c r="AH35" s="362">
        <f t="shared" si="5"/>
        <v>72.446129999999997</v>
      </c>
      <c r="AI35" s="362">
        <f t="shared" si="5"/>
        <v>73.335082</v>
      </c>
      <c r="AK35" s="359" t="str">
        <f t="shared" si="6"/>
        <v>2026-07</v>
      </c>
      <c r="AL35" s="362">
        <f t="shared" si="7"/>
        <v>4.5154050000000003</v>
      </c>
      <c r="AM35" s="362">
        <f t="shared" si="7"/>
        <v>2.0235569999999998</v>
      </c>
      <c r="AN35" s="362">
        <f t="shared" si="7"/>
        <v>8.7491649999999996</v>
      </c>
      <c r="AO35" s="362">
        <f t="shared" si="7"/>
        <v>135.63642200000001</v>
      </c>
      <c r="AP35" s="362">
        <f t="shared" si="7"/>
        <v>2.3649E-2</v>
      </c>
      <c r="AQ35" s="362">
        <f t="shared" si="7"/>
        <v>1.0636E-2</v>
      </c>
      <c r="AR35" s="362">
        <f t="shared" si="7"/>
        <v>150.958834</v>
      </c>
      <c r="BB35" s="333"/>
      <c r="BJ35" s="333"/>
      <c r="BP35" s="333"/>
      <c r="BS35" s="333"/>
      <c r="BW35" s="333"/>
    </row>
    <row r="36" spans="2:75" ht="17" x14ac:dyDescent="0.2">
      <c r="B36" s="1024"/>
      <c r="C36" s="352" t="s">
        <v>412</v>
      </c>
      <c r="D36" s="336">
        <f>AB38</f>
        <v>9.8009999999999989E-3</v>
      </c>
      <c r="E36" s="368">
        <f>AB72</f>
        <v>9.9970792080057349E-3</v>
      </c>
      <c r="F36" s="353">
        <f>AB110</f>
        <v>4</v>
      </c>
      <c r="I36" s="359" t="str">
        <f t="shared" si="8"/>
        <v>2026-08</v>
      </c>
      <c r="J36" s="360">
        <f t="shared" si="0"/>
        <v>5.4955829999999999</v>
      </c>
      <c r="K36" s="360">
        <f t="shared" si="0"/>
        <v>0.34562799999999999</v>
      </c>
      <c r="L36" s="360">
        <f t="shared" si="0"/>
        <v>4.1225709999999998</v>
      </c>
      <c r="M36" s="360">
        <f t="shared" si="0"/>
        <v>68.950010000000006</v>
      </c>
      <c r="N36" s="360">
        <f t="shared" si="0"/>
        <v>9.7266000000000005E-2</v>
      </c>
      <c r="O36" s="360">
        <f t="shared" si="0"/>
        <v>79.011058000000006</v>
      </c>
      <c r="Q36" s="359" t="str">
        <f t="shared" si="9"/>
        <v>2026-08</v>
      </c>
      <c r="R36" s="361">
        <f t="shared" si="10"/>
        <v>1.07E-4</v>
      </c>
      <c r="S36" s="361">
        <f t="shared" si="10"/>
        <v>0</v>
      </c>
      <c r="T36" s="361"/>
      <c r="U36" s="361">
        <f t="shared" si="10"/>
        <v>1.07E-4</v>
      </c>
      <c r="V36" s="350"/>
      <c r="W36" s="359" t="str">
        <f t="shared" si="1"/>
        <v>2026-08</v>
      </c>
      <c r="X36" s="362">
        <f t="shared" si="2"/>
        <v>8.3900000000000001E-4</v>
      </c>
      <c r="Y36" s="362">
        <f t="shared" si="2"/>
        <v>0.76021099999999997</v>
      </c>
      <c r="Z36" s="362">
        <f t="shared" si="2"/>
        <v>2.584441</v>
      </c>
      <c r="AA36" s="362">
        <f t="shared" si="2"/>
        <v>1.47E-4</v>
      </c>
      <c r="AB36" s="362">
        <f t="shared" si="2"/>
        <v>7.7800000000000005E-4</v>
      </c>
      <c r="AC36" s="362">
        <f t="shared" si="3"/>
        <v>3.3464160000000001</v>
      </c>
      <c r="AE36" s="359" t="str">
        <f t="shared" si="4"/>
        <v>2026-08</v>
      </c>
      <c r="AF36" s="362">
        <f t="shared" si="5"/>
        <v>0.91259299999999999</v>
      </c>
      <c r="AG36" s="362">
        <f t="shared" si="5"/>
        <v>0.32593699999999998</v>
      </c>
      <c r="AH36" s="362">
        <f t="shared" si="5"/>
        <v>61.893625999999998</v>
      </c>
      <c r="AI36" s="362">
        <f t="shared" si="5"/>
        <v>63.132156000000002</v>
      </c>
      <c r="AK36" s="359" t="str">
        <f t="shared" si="6"/>
        <v>2026-08</v>
      </c>
      <c r="AL36" s="362">
        <f t="shared" si="7"/>
        <v>4.8321129999999997</v>
      </c>
      <c r="AM36" s="362">
        <f t="shared" si="7"/>
        <v>3.2982260000000001</v>
      </c>
      <c r="AN36" s="362">
        <f t="shared" si="7"/>
        <v>2.2065459999999999</v>
      </c>
      <c r="AO36" s="362">
        <f t="shared" si="7"/>
        <v>120.321687</v>
      </c>
      <c r="AP36" s="362">
        <f t="shared" si="7"/>
        <v>3.3472000000000002E-2</v>
      </c>
      <c r="AQ36" s="362">
        <f t="shared" si="7"/>
        <v>1.0607999999999999E-2</v>
      </c>
      <c r="AR36" s="362">
        <f t="shared" si="7"/>
        <v>130.702652</v>
      </c>
      <c r="BB36" s="333"/>
      <c r="BJ36" s="333"/>
      <c r="BP36" s="333"/>
      <c r="BS36" s="333"/>
      <c r="BW36" s="333"/>
    </row>
    <row r="37" spans="2:75" ht="18" thickBot="1" x14ac:dyDescent="0.25">
      <c r="B37" s="1022" t="s">
        <v>389</v>
      </c>
      <c r="C37" s="352" t="s">
        <v>423</v>
      </c>
      <c r="D37" s="336">
        <f>AF$38</f>
        <v>10.236077</v>
      </c>
      <c r="E37" s="336">
        <f>AF$72</f>
        <v>3218.2847417948187</v>
      </c>
      <c r="F37" s="353">
        <f>AF110</f>
        <v>1537</v>
      </c>
      <c r="I37" s="369" t="str">
        <f t="shared" si="8"/>
        <v>2026-09</v>
      </c>
      <c r="J37" s="370">
        <f t="shared" si="0"/>
        <v>6.6829330000000002</v>
      </c>
      <c r="K37" s="370">
        <f t="shared" si="0"/>
        <v>0.51281600000000005</v>
      </c>
      <c r="L37" s="370">
        <f t="shared" si="0"/>
        <v>1.3458939999999999</v>
      </c>
      <c r="M37" s="370">
        <f t="shared" si="0"/>
        <v>61.701855999999999</v>
      </c>
      <c r="N37" s="370">
        <f t="shared" si="0"/>
        <v>9.6504999999999994E-2</v>
      </c>
      <c r="O37" s="370">
        <f t="shared" si="0"/>
        <v>70.340003999999993</v>
      </c>
      <c r="Q37" s="369" t="str">
        <f t="shared" si="9"/>
        <v>2026-09</v>
      </c>
      <c r="R37" s="371">
        <f t="shared" si="10"/>
        <v>1.1900000000000001E-3</v>
      </c>
      <c r="S37" s="371">
        <f t="shared" si="10"/>
        <v>2.2100000000000001E-4</v>
      </c>
      <c r="T37" s="371"/>
      <c r="U37" s="371">
        <f t="shared" si="10"/>
        <v>1.4109999999999999E-3</v>
      </c>
      <c r="V37" s="350"/>
      <c r="W37" s="369" t="str">
        <f t="shared" si="1"/>
        <v>2026-09</v>
      </c>
      <c r="X37" s="372">
        <f t="shared" si="2"/>
        <v>9.0499999999999999E-4</v>
      </c>
      <c r="Y37" s="372">
        <f t="shared" si="2"/>
        <v>0.90642</v>
      </c>
      <c r="Z37" s="372">
        <f t="shared" si="2"/>
        <v>3.5708150000000001</v>
      </c>
      <c r="AA37" s="372">
        <f t="shared" si="2"/>
        <v>2.8200000000000002E-4</v>
      </c>
      <c r="AB37" s="372">
        <f t="shared" si="2"/>
        <v>1.4450000000000001E-3</v>
      </c>
      <c r="AC37" s="372">
        <f>SUM(X37:AB37)</f>
        <v>4.4798670000000005</v>
      </c>
      <c r="AE37" s="369" t="str">
        <f t="shared" si="4"/>
        <v>2026-09</v>
      </c>
      <c r="AF37" s="372">
        <f t="shared" si="5"/>
        <v>1.6169210000000001</v>
      </c>
      <c r="AG37" s="372">
        <f t="shared" si="5"/>
        <v>0.357373</v>
      </c>
      <c r="AH37" s="372">
        <f t="shared" si="5"/>
        <v>87.140870000000007</v>
      </c>
      <c r="AI37" s="372">
        <f t="shared" si="5"/>
        <v>89.115163999999993</v>
      </c>
      <c r="AK37" s="369" t="str">
        <f t="shared" si="6"/>
        <v>2026-09</v>
      </c>
      <c r="AL37" s="372">
        <f t="shared" si="7"/>
        <v>3.9703680000000001</v>
      </c>
      <c r="AM37" s="372">
        <f t="shared" si="7"/>
        <v>1.1236710000000001</v>
      </c>
      <c r="AN37" s="372">
        <f t="shared" si="7"/>
        <v>7.5528999999999999E-2</v>
      </c>
      <c r="AO37" s="372">
        <f t="shared" si="7"/>
        <v>64.194835999999995</v>
      </c>
      <c r="AP37" s="372">
        <f t="shared" si="7"/>
        <v>5.3942999999999998E-2</v>
      </c>
      <c r="AQ37" s="372">
        <f t="shared" si="7"/>
        <v>1.0507000000000001E-2</v>
      </c>
      <c r="AR37" s="372">
        <f t="shared" si="7"/>
        <v>69.428854000000001</v>
      </c>
      <c r="BB37" s="333"/>
      <c r="BJ37" s="333"/>
      <c r="BP37" s="333"/>
      <c r="BS37" s="333"/>
      <c r="BW37" s="333"/>
    </row>
    <row r="38" spans="2:75" s="348" customFormat="1" ht="18" thickBot="1" x14ac:dyDescent="0.25">
      <c r="B38" s="1023"/>
      <c r="C38" s="352" t="s">
        <v>424</v>
      </c>
      <c r="D38" s="336">
        <f>AG$38</f>
        <v>4.0936820000000003</v>
      </c>
      <c r="E38" s="336">
        <f>AG72</f>
        <v>222.01599233313436</v>
      </c>
      <c r="F38" s="373">
        <f>AG110</f>
        <v>638</v>
      </c>
      <c r="I38" s="374" t="str">
        <f t="shared" si="8"/>
        <v>Total</v>
      </c>
      <c r="J38" s="375">
        <f t="shared" ref="J38:O38" si="11">SUM(J26:J37)</f>
        <v>144.61634800000002</v>
      </c>
      <c r="K38" s="375">
        <f t="shared" si="11"/>
        <v>11.713876000000003</v>
      </c>
      <c r="L38" s="375">
        <f t="shared" si="11"/>
        <v>16.460405999999999</v>
      </c>
      <c r="M38" s="375">
        <f t="shared" si="11"/>
        <v>977.69929400000001</v>
      </c>
      <c r="N38" s="375">
        <f t="shared" si="11"/>
        <v>0.7411859999999999</v>
      </c>
      <c r="O38" s="376">
        <f t="shared" si="11"/>
        <v>1151.2311099999997</v>
      </c>
      <c r="Q38" s="374" t="str">
        <f t="shared" si="9"/>
        <v>Total</v>
      </c>
      <c r="R38" s="377">
        <f t="shared" si="10"/>
        <v>5.6231000000000003E-2</v>
      </c>
      <c r="S38" s="377">
        <f t="shared" si="10"/>
        <v>1.5759999999999999E-3</v>
      </c>
      <c r="T38" s="378"/>
      <c r="U38" s="379">
        <f t="shared" si="10"/>
        <v>5.8153000000000003E-2</v>
      </c>
      <c r="V38" s="349"/>
      <c r="W38" s="374" t="str">
        <f t="shared" si="1"/>
        <v>Total</v>
      </c>
      <c r="X38" s="380">
        <f t="shared" ref="X38:AC38" si="12">SUM(X26:X37)</f>
        <v>1.0522E-2</v>
      </c>
      <c r="Y38" s="380">
        <f t="shared" si="12"/>
        <v>10.445373000000002</v>
      </c>
      <c r="Z38" s="380">
        <f t="shared" si="12"/>
        <v>28.388340000000003</v>
      </c>
      <c r="AA38" s="380">
        <f t="shared" si="12"/>
        <v>0.36765199999999998</v>
      </c>
      <c r="AB38" s="380">
        <f t="shared" si="12"/>
        <v>9.8009999999999989E-3</v>
      </c>
      <c r="AC38" s="381">
        <f t="shared" si="12"/>
        <v>39.221687999999993</v>
      </c>
      <c r="AE38" s="374" t="str">
        <f t="shared" si="4"/>
        <v>Total</v>
      </c>
      <c r="AF38" s="380">
        <f t="shared" ref="AF38:AI38" si="13">SUM(AF26:AF37)</f>
        <v>10.236077</v>
      </c>
      <c r="AG38" s="380">
        <f t="shared" si="13"/>
        <v>4.0936820000000003</v>
      </c>
      <c r="AH38" s="380">
        <f t="shared" si="13"/>
        <v>553.38317800000004</v>
      </c>
      <c r="AI38" s="381">
        <f t="shared" si="13"/>
        <v>567.71293700000001</v>
      </c>
      <c r="AK38" s="374" t="str">
        <f t="shared" si="6"/>
        <v>Total</v>
      </c>
      <c r="AL38" s="380">
        <f t="shared" ref="AL38:AR38" si="14">SUM(AL26:AL37)</f>
        <v>442.48557299999999</v>
      </c>
      <c r="AM38" s="380">
        <f t="shared" si="14"/>
        <v>14.592466</v>
      </c>
      <c r="AN38" s="380">
        <f t="shared" si="14"/>
        <v>24.623914999999997</v>
      </c>
      <c r="AO38" s="380">
        <f t="shared" si="14"/>
        <v>1099.1549399999999</v>
      </c>
      <c r="AP38" s="380">
        <f t="shared" si="14"/>
        <v>0.30616300000000002</v>
      </c>
      <c r="AQ38" s="380">
        <f t="shared" si="14"/>
        <v>0.12344999999999999</v>
      </c>
      <c r="AR38" s="381">
        <f t="shared" si="14"/>
        <v>1581.286507</v>
      </c>
      <c r="BS38" s="364"/>
    </row>
    <row r="39" spans="2:75" ht="28" customHeight="1" x14ac:dyDescent="0.2">
      <c r="B39" s="1023"/>
      <c r="C39" s="352" t="s">
        <v>425</v>
      </c>
      <c r="D39" s="336">
        <f>AH$38</f>
        <v>553.38317800000004</v>
      </c>
      <c r="E39" s="336">
        <f>AH$72</f>
        <v>3726.8262687195074</v>
      </c>
      <c r="F39" s="353">
        <f>AI$110</f>
        <v>27952</v>
      </c>
      <c r="I39" s="333"/>
      <c r="J39" s="348"/>
      <c r="Q39" s="350"/>
      <c r="R39" s="350"/>
      <c r="S39" s="350"/>
      <c r="T39" s="350"/>
      <c r="U39" s="350"/>
      <c r="V39" s="348"/>
      <c r="AE39" s="345"/>
      <c r="AF39" s="345"/>
      <c r="AG39" s="345"/>
      <c r="AH39" s="345"/>
      <c r="AI39" s="345"/>
      <c r="AJ39" s="345"/>
      <c r="AK39" s="345"/>
      <c r="AL39" s="345"/>
      <c r="AM39" s="345"/>
      <c r="AN39" s="345"/>
      <c r="AO39" s="345"/>
      <c r="AP39" s="345"/>
      <c r="AQ39" s="345"/>
      <c r="AR39" s="345"/>
      <c r="AS39" s="345"/>
      <c r="AT39" s="345"/>
      <c r="AX39" s="348"/>
      <c r="BB39" s="333"/>
      <c r="BJ39" s="333"/>
      <c r="BP39" s="333"/>
      <c r="BS39" s="333"/>
      <c r="BW39" s="333"/>
    </row>
    <row r="40" spans="2:75" ht="24" customHeight="1" x14ac:dyDescent="0.2">
      <c r="B40" s="1022" t="s">
        <v>390</v>
      </c>
      <c r="C40" s="352" t="s">
        <v>426</v>
      </c>
      <c r="D40" s="336">
        <f>AL$38</f>
        <v>442.48557299999999</v>
      </c>
      <c r="E40" s="336">
        <f>AL$72</f>
        <v>1921.85378372439</v>
      </c>
      <c r="F40" s="353">
        <f>AL$110</f>
        <v>37796</v>
      </c>
      <c r="I40" s="348" t="s">
        <v>427</v>
      </c>
      <c r="Q40" s="1027" t="s">
        <v>427</v>
      </c>
      <c r="R40" s="1027"/>
      <c r="S40" s="1027"/>
      <c r="T40" s="354"/>
      <c r="U40" s="354"/>
      <c r="V40" s="350"/>
      <c r="W40" s="348" t="s">
        <v>427</v>
      </c>
      <c r="AE40" s="1028" t="s">
        <v>427</v>
      </c>
      <c r="AF40" s="1028"/>
      <c r="AG40" s="1028"/>
      <c r="AI40" s="333"/>
      <c r="AK40" s="348" t="s">
        <v>427</v>
      </c>
      <c r="AY40" s="348"/>
      <c r="BB40" s="333"/>
      <c r="BJ40" s="333"/>
      <c r="BP40" s="333"/>
      <c r="BS40" s="333"/>
      <c r="BW40" s="333"/>
    </row>
    <row r="41" spans="2:75" ht="29" customHeight="1" x14ac:dyDescent="0.2">
      <c r="B41" s="1023"/>
      <c r="C41" s="352" t="s">
        <v>418</v>
      </c>
      <c r="D41" s="336">
        <f>AM$38</f>
        <v>14.592466</v>
      </c>
      <c r="E41" s="336">
        <f>AM$72</f>
        <v>1130.8794162653242</v>
      </c>
      <c r="F41" s="353">
        <f>AM$110</f>
        <v>1754</v>
      </c>
      <c r="I41" s="355" t="s">
        <v>400</v>
      </c>
      <c r="J41" s="356" t="s">
        <v>397</v>
      </c>
      <c r="K41" s="356" t="s">
        <v>428</v>
      </c>
      <c r="L41" s="356" t="s">
        <v>418</v>
      </c>
      <c r="M41" s="356" t="s">
        <v>419</v>
      </c>
      <c r="N41" s="356" t="s">
        <v>405</v>
      </c>
      <c r="O41" s="356" t="s">
        <v>134</v>
      </c>
      <c r="Q41" s="355" t="s">
        <v>400</v>
      </c>
      <c r="R41" s="357" t="s">
        <v>406</v>
      </c>
      <c r="S41" s="357" t="s">
        <v>407</v>
      </c>
      <c r="T41" s="357" t="s">
        <v>405</v>
      </c>
      <c r="U41" s="356" t="s">
        <v>134</v>
      </c>
      <c r="V41" s="350"/>
      <c r="W41" s="355" t="s">
        <v>400</v>
      </c>
      <c r="X41" s="356" t="s">
        <v>420</v>
      </c>
      <c r="Y41" s="356" t="s">
        <v>421</v>
      </c>
      <c r="Z41" s="356" t="s">
        <v>422</v>
      </c>
      <c r="AA41" s="358" t="s">
        <v>411</v>
      </c>
      <c r="AB41" s="358" t="s">
        <v>412</v>
      </c>
      <c r="AC41" s="356" t="s">
        <v>134</v>
      </c>
      <c r="AE41" s="355" t="s">
        <v>400</v>
      </c>
      <c r="AF41" s="356" t="s">
        <v>423</v>
      </c>
      <c r="AG41" s="356" t="s">
        <v>424</v>
      </c>
      <c r="AH41" s="356" t="s">
        <v>425</v>
      </c>
      <c r="AI41" s="356" t="s">
        <v>134</v>
      </c>
      <c r="AK41" s="355" t="s">
        <v>400</v>
      </c>
      <c r="AL41" s="356" t="s">
        <v>426</v>
      </c>
      <c r="AM41" s="356" t="s">
        <v>418</v>
      </c>
      <c r="AN41" s="356" t="s">
        <v>429</v>
      </c>
      <c r="AO41" s="356" t="s">
        <v>419</v>
      </c>
      <c r="AP41" s="356" t="s">
        <v>430</v>
      </c>
      <c r="AQ41" s="356" t="s">
        <v>405</v>
      </c>
      <c r="AR41" s="356" t="s">
        <v>134</v>
      </c>
      <c r="BB41" s="333"/>
      <c r="BJ41" s="333"/>
      <c r="BP41" s="333"/>
      <c r="BS41" s="333"/>
      <c r="BW41" s="333"/>
    </row>
    <row r="42" spans="2:75" ht="17" x14ac:dyDescent="0.2">
      <c r="B42" s="1023"/>
      <c r="C42" s="352" t="s">
        <v>429</v>
      </c>
      <c r="D42" s="336">
        <f>AN$38</f>
        <v>24.623914999999997</v>
      </c>
      <c r="E42" s="336">
        <f>AN$72</f>
        <v>1256.6145313656391</v>
      </c>
      <c r="F42" s="353">
        <f>AN$110</f>
        <v>373</v>
      </c>
      <c r="I42" s="359" t="str">
        <f>I94</f>
        <v>2025-10</v>
      </c>
      <c r="J42" s="382">
        <v>3715920</v>
      </c>
      <c r="K42" s="382">
        <v>721643</v>
      </c>
      <c r="L42" s="382">
        <v>126076</v>
      </c>
      <c r="M42" s="382">
        <v>46330135</v>
      </c>
      <c r="N42" s="382">
        <v>35377</v>
      </c>
      <c r="O42" s="382">
        <v>50929151</v>
      </c>
      <c r="Q42" s="383" t="str">
        <f>I94</f>
        <v>2025-10</v>
      </c>
      <c r="R42" s="384">
        <v>2</v>
      </c>
      <c r="S42" s="385"/>
      <c r="T42" s="385"/>
      <c r="U42" s="385">
        <v>2</v>
      </c>
      <c r="V42" s="350"/>
      <c r="W42" s="359" t="str">
        <f t="shared" ref="W42:W54" si="15">I94</f>
        <v>2025-10</v>
      </c>
      <c r="X42" s="382">
        <v>748</v>
      </c>
      <c r="Y42" s="382">
        <v>723705</v>
      </c>
      <c r="Z42" s="382">
        <v>2009307</v>
      </c>
      <c r="AA42" s="382">
        <v>11</v>
      </c>
      <c r="AB42" s="382">
        <v>787</v>
      </c>
      <c r="AC42" s="382">
        <v>2734558</v>
      </c>
      <c r="AE42" s="359" t="str">
        <f t="shared" ref="AE42:AE54" si="16">I94</f>
        <v>2025-10</v>
      </c>
      <c r="AF42" s="382">
        <v>903751</v>
      </c>
      <c r="AG42" s="382">
        <v>178203</v>
      </c>
      <c r="AH42" s="382">
        <v>29355450</v>
      </c>
      <c r="AI42" s="382">
        <v>30437404</v>
      </c>
      <c r="AK42" s="359" t="str">
        <f t="shared" ref="AK42:AK54" si="17">I94</f>
        <v>2025-10</v>
      </c>
      <c r="AL42" s="382">
        <v>3626810</v>
      </c>
      <c r="AM42" s="382">
        <v>288760</v>
      </c>
      <c r="AN42" s="382">
        <v>82173</v>
      </c>
      <c r="AO42" s="382">
        <v>36230252</v>
      </c>
      <c r="AP42" s="382">
        <v>22308</v>
      </c>
      <c r="AQ42" s="382">
        <v>8972</v>
      </c>
      <c r="AR42" s="382">
        <v>40259275</v>
      </c>
      <c r="BB42" s="333"/>
      <c r="BJ42" s="333"/>
      <c r="BP42" s="333"/>
      <c r="BS42" s="333"/>
      <c r="BW42" s="333"/>
    </row>
    <row r="43" spans="2:75" ht="17" x14ac:dyDescent="0.2">
      <c r="B43" s="1023"/>
      <c r="C43" s="352" t="s">
        <v>419</v>
      </c>
      <c r="D43" s="336">
        <f>AO$38</f>
        <v>1099.1549399999999</v>
      </c>
      <c r="E43" s="336">
        <f>AO$72</f>
        <v>18369.759880266509</v>
      </c>
      <c r="F43" s="353">
        <f>AO$110</f>
        <v>2579424</v>
      </c>
      <c r="I43" s="359" t="str">
        <f t="shared" ref="I43:I54" si="18">I95</f>
        <v>2025-11</v>
      </c>
      <c r="J43" s="382">
        <v>5446053</v>
      </c>
      <c r="K43" s="382">
        <v>1281117</v>
      </c>
      <c r="L43" s="382">
        <v>316090</v>
      </c>
      <c r="M43" s="382">
        <v>49298725</v>
      </c>
      <c r="N43" s="382">
        <v>70623</v>
      </c>
      <c r="O43" s="382">
        <v>56412608</v>
      </c>
      <c r="Q43" s="383" t="str">
        <f t="shared" ref="Q43:Q54" si="19">I95</f>
        <v>2025-11</v>
      </c>
      <c r="R43" s="384">
        <v>160</v>
      </c>
      <c r="S43" s="385">
        <v>0</v>
      </c>
      <c r="T43" s="385"/>
      <c r="U43" s="385">
        <v>160</v>
      </c>
      <c r="V43" s="350"/>
      <c r="W43" s="359" t="str">
        <f t="shared" si="15"/>
        <v>2025-11</v>
      </c>
      <c r="X43" s="382">
        <v>854</v>
      </c>
      <c r="Y43" s="382">
        <v>1003153</v>
      </c>
      <c r="Z43" s="382">
        <v>1034477</v>
      </c>
      <c r="AA43" s="382">
        <v>3606</v>
      </c>
      <c r="AB43" s="382">
        <v>749</v>
      </c>
      <c r="AC43" s="382">
        <v>2042839</v>
      </c>
      <c r="AE43" s="359" t="str">
        <f t="shared" si="16"/>
        <v>2025-11</v>
      </c>
      <c r="AF43" s="382">
        <v>470697</v>
      </c>
      <c r="AG43" s="382">
        <v>118835</v>
      </c>
      <c r="AH43" s="382">
        <v>25509123</v>
      </c>
      <c r="AI43" s="382">
        <v>26098655</v>
      </c>
      <c r="AK43" s="359" t="str">
        <f t="shared" si="17"/>
        <v>2025-11</v>
      </c>
      <c r="AL43" s="382">
        <v>5550292</v>
      </c>
      <c r="AM43" s="382">
        <v>388912</v>
      </c>
      <c r="AN43" s="382">
        <v>79509</v>
      </c>
      <c r="AO43" s="382">
        <v>29901538</v>
      </c>
      <c r="AP43" s="382">
        <v>17221</v>
      </c>
      <c r="AQ43" s="382">
        <v>10230</v>
      </c>
      <c r="AR43" s="382">
        <v>35947702</v>
      </c>
      <c r="BB43" s="333"/>
      <c r="BJ43" s="333"/>
      <c r="BP43" s="333"/>
      <c r="BS43" s="333"/>
      <c r="BW43" s="333"/>
    </row>
    <row r="44" spans="2:75" ht="17" x14ac:dyDescent="0.2">
      <c r="B44" s="1023"/>
      <c r="C44" s="352" t="s">
        <v>430</v>
      </c>
      <c r="D44" s="336">
        <f>AP$38</f>
        <v>0.30616300000000002</v>
      </c>
      <c r="E44" s="336">
        <f>AP$72</f>
        <v>49.70529093920765</v>
      </c>
      <c r="F44" s="353">
        <f>AP$110</f>
        <v>243</v>
      </c>
      <c r="I44" s="359" t="str">
        <f t="shared" si="18"/>
        <v>2025-12</v>
      </c>
      <c r="J44" s="382">
        <v>4379153</v>
      </c>
      <c r="K44" s="382">
        <v>444213</v>
      </c>
      <c r="L44" s="382">
        <v>1408117</v>
      </c>
      <c r="M44" s="382">
        <v>103128691</v>
      </c>
      <c r="N44" s="382">
        <v>70400</v>
      </c>
      <c r="O44" s="382">
        <v>109430574</v>
      </c>
      <c r="Q44" s="383" t="str">
        <f t="shared" si="19"/>
        <v>2025-12</v>
      </c>
      <c r="R44" s="384">
        <v>2817</v>
      </c>
      <c r="S44" s="385">
        <v>0</v>
      </c>
      <c r="T44" s="385"/>
      <c r="U44" s="385">
        <v>2817</v>
      </c>
      <c r="V44" s="350"/>
      <c r="W44" s="359" t="str">
        <f t="shared" si="15"/>
        <v>2025-12</v>
      </c>
      <c r="X44" s="382">
        <v>747</v>
      </c>
      <c r="Y44" s="382">
        <v>559012</v>
      </c>
      <c r="Z44" s="382">
        <v>850018</v>
      </c>
      <c r="AA44" s="382">
        <v>176611</v>
      </c>
      <c r="AB44" s="382">
        <v>768</v>
      </c>
      <c r="AC44" s="382">
        <v>1587156</v>
      </c>
      <c r="AE44" s="359" t="str">
        <f t="shared" si="16"/>
        <v>2025-12</v>
      </c>
      <c r="AF44" s="382">
        <v>290143</v>
      </c>
      <c r="AG44" s="382">
        <v>60412</v>
      </c>
      <c r="AH44" s="382">
        <v>32524528</v>
      </c>
      <c r="AI44" s="382">
        <v>32875083</v>
      </c>
      <c r="AK44" s="359" t="str">
        <f t="shared" si="17"/>
        <v>2025-12</v>
      </c>
      <c r="AL44" s="382">
        <v>34347662</v>
      </c>
      <c r="AM44" s="382">
        <v>553347</v>
      </c>
      <c r="AN44" s="382">
        <v>2437549</v>
      </c>
      <c r="AO44" s="382">
        <v>72568074</v>
      </c>
      <c r="AP44" s="382">
        <v>58825</v>
      </c>
      <c r="AQ44" s="382">
        <v>10299</v>
      </c>
      <c r="AR44" s="382">
        <v>109975756</v>
      </c>
      <c r="BB44" s="333"/>
      <c r="BJ44" s="333"/>
      <c r="BP44" s="333"/>
      <c r="BS44" s="333"/>
      <c r="BW44" s="333"/>
    </row>
    <row r="45" spans="2:75" ht="17" x14ac:dyDescent="0.2">
      <c r="B45" s="1023"/>
      <c r="C45" s="334" t="s">
        <v>412</v>
      </c>
      <c r="D45" s="336">
        <f>AQ$38</f>
        <v>0.12344999999999999</v>
      </c>
      <c r="E45" s="336">
        <f>AQ$72</f>
        <v>5.8100694282074851E-2</v>
      </c>
      <c r="F45" s="353">
        <f>AQ$110</f>
        <v>6073</v>
      </c>
      <c r="I45" s="359" t="str">
        <f t="shared" si="18"/>
        <v>2026-01</v>
      </c>
      <c r="J45" s="382">
        <v>4990651</v>
      </c>
      <c r="K45" s="382">
        <v>511438</v>
      </c>
      <c r="L45" s="382">
        <v>562023</v>
      </c>
      <c r="M45" s="382">
        <v>58681601</v>
      </c>
      <c r="N45" s="382">
        <v>45557</v>
      </c>
      <c r="O45" s="382">
        <v>64791270</v>
      </c>
      <c r="Q45" s="383" t="str">
        <f t="shared" si="19"/>
        <v>2026-01</v>
      </c>
      <c r="R45" s="384">
        <v>2225</v>
      </c>
      <c r="S45" s="385">
        <v>0</v>
      </c>
      <c r="T45" s="385"/>
      <c r="U45" s="385">
        <v>2225</v>
      </c>
      <c r="V45" s="350"/>
      <c r="W45" s="359" t="str">
        <f t="shared" si="15"/>
        <v>2026-01</v>
      </c>
      <c r="X45" s="382">
        <v>747</v>
      </c>
      <c r="Y45" s="382">
        <v>802275</v>
      </c>
      <c r="Z45" s="382">
        <v>1247990</v>
      </c>
      <c r="AA45" s="382">
        <v>2904</v>
      </c>
      <c r="AB45" s="382">
        <v>778</v>
      </c>
      <c r="AC45" s="382">
        <v>2054694</v>
      </c>
      <c r="AE45" s="359" t="str">
        <f t="shared" si="16"/>
        <v>2026-01</v>
      </c>
      <c r="AF45" s="382">
        <v>315932</v>
      </c>
      <c r="AG45" s="382">
        <v>103340</v>
      </c>
      <c r="AH45" s="382">
        <v>31025050</v>
      </c>
      <c r="AI45" s="382">
        <v>31444322</v>
      </c>
      <c r="AK45" s="359" t="str">
        <f t="shared" si="17"/>
        <v>2026-01</v>
      </c>
      <c r="AL45" s="382">
        <v>6865268</v>
      </c>
      <c r="AM45" s="382">
        <v>705202</v>
      </c>
      <c r="AN45" s="382">
        <v>163942</v>
      </c>
      <c r="AO45" s="382">
        <v>55395823</v>
      </c>
      <c r="AP45" s="382">
        <v>9227</v>
      </c>
      <c r="AQ45" s="382">
        <v>10620</v>
      </c>
      <c r="AR45" s="382">
        <v>63150082</v>
      </c>
      <c r="BB45" s="333"/>
      <c r="BJ45" s="333"/>
      <c r="BP45" s="333"/>
      <c r="BS45" s="333"/>
      <c r="BW45" s="333"/>
    </row>
    <row r="46" spans="2:75" ht="17" x14ac:dyDescent="0.2">
      <c r="B46" s="1022" t="s">
        <v>391</v>
      </c>
      <c r="C46" s="334" t="s">
        <v>431</v>
      </c>
      <c r="D46" s="336">
        <f>J$129</f>
        <v>1998.273621</v>
      </c>
      <c r="E46" s="336">
        <f>J$163</f>
        <v>140513.76068949365</v>
      </c>
      <c r="F46" s="353">
        <f>J$201</f>
        <v>108580</v>
      </c>
      <c r="I46" s="359" t="str">
        <f t="shared" si="18"/>
        <v>2026-02</v>
      </c>
      <c r="J46" s="382">
        <v>24740939</v>
      </c>
      <c r="K46" s="382">
        <v>176770</v>
      </c>
      <c r="L46" s="382">
        <v>243257</v>
      </c>
      <c r="M46" s="382">
        <v>97327413</v>
      </c>
      <c r="N46" s="382">
        <v>56799</v>
      </c>
      <c r="O46" s="382">
        <v>122545178</v>
      </c>
      <c r="Q46" s="383" t="str">
        <f t="shared" si="19"/>
        <v>2026-02</v>
      </c>
      <c r="R46" s="384">
        <v>21163</v>
      </c>
      <c r="S46" s="385"/>
      <c r="T46" s="385"/>
      <c r="U46" s="385">
        <v>21163</v>
      </c>
      <c r="V46" s="350"/>
      <c r="W46" s="359" t="str">
        <f t="shared" si="15"/>
        <v>2026-02</v>
      </c>
      <c r="X46" s="382">
        <v>678</v>
      </c>
      <c r="Y46" s="382">
        <v>662995</v>
      </c>
      <c r="Z46" s="382">
        <v>2879704</v>
      </c>
      <c r="AA46" s="382">
        <v>653</v>
      </c>
      <c r="AB46" s="382">
        <v>700</v>
      </c>
      <c r="AC46" s="382">
        <v>3544730</v>
      </c>
      <c r="AE46" s="359" t="str">
        <f t="shared" si="16"/>
        <v>2026-02</v>
      </c>
      <c r="AF46" s="382">
        <v>182799</v>
      </c>
      <c r="AG46" s="382">
        <v>312517</v>
      </c>
      <c r="AH46" s="382">
        <v>30052836</v>
      </c>
      <c r="AI46" s="382">
        <v>30548152</v>
      </c>
      <c r="AK46" s="359" t="str">
        <f t="shared" si="17"/>
        <v>2026-02</v>
      </c>
      <c r="AL46" s="382">
        <v>23710523</v>
      </c>
      <c r="AM46" s="382">
        <v>44759</v>
      </c>
      <c r="AN46" s="382">
        <v>464481</v>
      </c>
      <c r="AO46" s="382">
        <v>78689083</v>
      </c>
      <c r="AP46" s="382">
        <v>1786</v>
      </c>
      <c r="AQ46" s="382">
        <v>9983</v>
      </c>
      <c r="AR46" s="382">
        <v>102920615</v>
      </c>
      <c r="BB46" s="333"/>
      <c r="BJ46" s="333"/>
      <c r="BP46" s="333"/>
      <c r="BS46" s="333"/>
      <c r="BW46" s="333"/>
    </row>
    <row r="47" spans="2:75" ht="17" x14ac:dyDescent="0.2">
      <c r="B47" s="1024"/>
      <c r="C47" s="352" t="s">
        <v>412</v>
      </c>
      <c r="D47" s="336">
        <f>K$129</f>
        <v>3.0000000000000001E-5</v>
      </c>
      <c r="E47" s="336">
        <f>K$163</f>
        <v>6.1167728226791908E-3</v>
      </c>
      <c r="F47" s="353">
        <f>K$201</f>
        <v>15</v>
      </c>
      <c r="I47" s="359" t="str">
        <f t="shared" si="18"/>
        <v>2026-03</v>
      </c>
      <c r="J47" s="382">
        <v>64061684</v>
      </c>
      <c r="K47" s="382">
        <v>4575119</v>
      </c>
      <c r="L47" s="382">
        <v>1084226</v>
      </c>
      <c r="M47" s="382">
        <v>241932620</v>
      </c>
      <c r="N47" s="382">
        <v>39051</v>
      </c>
      <c r="O47" s="382">
        <v>311692700</v>
      </c>
      <c r="Q47" s="383" t="str">
        <f t="shared" si="19"/>
        <v>2026-03</v>
      </c>
      <c r="R47" s="385">
        <v>27592</v>
      </c>
      <c r="S47" s="385">
        <v>1261</v>
      </c>
      <c r="T47" s="385">
        <v>346</v>
      </c>
      <c r="U47" s="385">
        <v>29199</v>
      </c>
      <c r="V47" s="350"/>
      <c r="W47" s="359" t="str">
        <f t="shared" si="15"/>
        <v>2026-03</v>
      </c>
      <c r="X47" s="382">
        <v>1888</v>
      </c>
      <c r="Y47" s="382">
        <v>1123205</v>
      </c>
      <c r="Z47" s="382">
        <v>6083491</v>
      </c>
      <c r="AA47" s="382">
        <v>157541</v>
      </c>
      <c r="AB47" s="382">
        <v>767</v>
      </c>
      <c r="AC47" s="382">
        <v>7366892</v>
      </c>
      <c r="AE47" s="359" t="str">
        <f t="shared" si="16"/>
        <v>2026-03</v>
      </c>
      <c r="AF47" s="382">
        <v>1380490</v>
      </c>
      <c r="AG47" s="382">
        <v>599823</v>
      </c>
      <c r="AH47" s="382">
        <v>40235920</v>
      </c>
      <c r="AI47" s="382">
        <v>42216233</v>
      </c>
      <c r="AK47" s="359" t="str">
        <f t="shared" si="17"/>
        <v>2026-03</v>
      </c>
      <c r="AL47" s="382">
        <v>336868708</v>
      </c>
      <c r="AM47" s="382">
        <v>318585</v>
      </c>
      <c r="AN47" s="382">
        <v>5907032</v>
      </c>
      <c r="AO47" s="382">
        <v>170680996</v>
      </c>
      <c r="AP47" s="382">
        <v>41992</v>
      </c>
      <c r="AQ47" s="382">
        <v>9690</v>
      </c>
      <c r="AR47" s="382">
        <v>513827003</v>
      </c>
      <c r="BB47" s="333"/>
      <c r="BJ47" s="333"/>
      <c r="BP47" s="333"/>
      <c r="BS47" s="333"/>
      <c r="BW47" s="333"/>
    </row>
    <row r="48" spans="2:75" ht="17" x14ac:dyDescent="0.2">
      <c r="B48" s="334" t="s">
        <v>392</v>
      </c>
      <c r="C48" s="352" t="s">
        <v>432</v>
      </c>
      <c r="D48" s="336">
        <f>O$129</f>
        <v>3026.8906760000004</v>
      </c>
      <c r="E48" s="336">
        <f>O$163</f>
        <v>27803.998615459837</v>
      </c>
      <c r="F48" s="353">
        <f>O$201</f>
        <v>8565</v>
      </c>
      <c r="I48" s="359" t="str">
        <f t="shared" si="18"/>
        <v>2026-04</v>
      </c>
      <c r="J48" s="382">
        <v>13867982</v>
      </c>
      <c r="K48" s="382">
        <v>320220</v>
      </c>
      <c r="L48" s="382">
        <v>829099</v>
      </c>
      <c r="M48" s="382">
        <v>74186361</v>
      </c>
      <c r="N48" s="382">
        <v>41003</v>
      </c>
      <c r="O48" s="382">
        <v>89244665</v>
      </c>
      <c r="Q48" s="383" t="str">
        <f t="shared" si="19"/>
        <v>2026-04</v>
      </c>
      <c r="R48" s="385">
        <v>396</v>
      </c>
      <c r="S48" s="385">
        <v>0</v>
      </c>
      <c r="T48" s="385"/>
      <c r="U48" s="385">
        <v>396</v>
      </c>
      <c r="V48" s="350"/>
      <c r="W48" s="359" t="str">
        <f t="shared" si="15"/>
        <v>2026-04</v>
      </c>
      <c r="X48" s="382">
        <v>721</v>
      </c>
      <c r="Y48" s="382">
        <v>1405148</v>
      </c>
      <c r="Z48" s="382">
        <v>1802341</v>
      </c>
      <c r="AA48" s="382">
        <v>4927</v>
      </c>
      <c r="AB48" s="382">
        <v>753</v>
      </c>
      <c r="AC48" s="382">
        <v>3213890</v>
      </c>
      <c r="AE48" s="359" t="str">
        <f t="shared" si="16"/>
        <v>2026-04</v>
      </c>
      <c r="AF48" s="382">
        <v>781754</v>
      </c>
      <c r="AG48" s="382">
        <v>478284</v>
      </c>
      <c r="AH48" s="382">
        <v>40085551</v>
      </c>
      <c r="AI48" s="382">
        <v>41345589</v>
      </c>
      <c r="AK48" s="359" t="str">
        <f t="shared" si="17"/>
        <v>2026-04</v>
      </c>
      <c r="AL48" s="382">
        <v>3067562</v>
      </c>
      <c r="AM48" s="382">
        <v>931417</v>
      </c>
      <c r="AN48" s="382">
        <v>2650432</v>
      </c>
      <c r="AO48" s="382">
        <v>119741653</v>
      </c>
      <c r="AP48" s="382">
        <v>11969</v>
      </c>
      <c r="AQ48" s="382">
        <v>8920</v>
      </c>
      <c r="AR48" s="382">
        <v>126411953</v>
      </c>
      <c r="BB48" s="333"/>
      <c r="BJ48" s="333"/>
      <c r="BP48" s="333"/>
      <c r="BS48" s="333"/>
      <c r="BW48" s="333"/>
    </row>
    <row r="49" spans="2:75" ht="17" x14ac:dyDescent="0.2">
      <c r="B49" s="1022" t="s">
        <v>393</v>
      </c>
      <c r="C49" s="352" t="s">
        <v>433</v>
      </c>
      <c r="D49" s="336">
        <f>R$129</f>
        <v>9.9209360000000011</v>
      </c>
      <c r="E49" s="336">
        <f>R$163</f>
        <v>2463.784791985996</v>
      </c>
      <c r="F49" s="353">
        <f>R$201</f>
        <v>12172</v>
      </c>
      <c r="I49" s="359" t="str">
        <f t="shared" si="18"/>
        <v>2026-05</v>
      </c>
      <c r="J49" s="382">
        <v>4376048</v>
      </c>
      <c r="K49" s="382">
        <v>695800</v>
      </c>
      <c r="L49" s="382">
        <v>1355897</v>
      </c>
      <c r="M49" s="382">
        <v>57915393</v>
      </c>
      <c r="N49" s="382">
        <v>57235</v>
      </c>
      <c r="O49" s="382">
        <v>64400373</v>
      </c>
      <c r="Q49" s="383" t="str">
        <f t="shared" si="19"/>
        <v>2026-05</v>
      </c>
      <c r="R49" s="385">
        <v>37</v>
      </c>
      <c r="S49" s="385">
        <v>29</v>
      </c>
      <c r="T49" s="385"/>
      <c r="U49" s="385">
        <v>66</v>
      </c>
      <c r="V49" s="350"/>
      <c r="W49" s="359" t="str">
        <f t="shared" si="15"/>
        <v>2026-05</v>
      </c>
      <c r="X49" s="382">
        <v>724</v>
      </c>
      <c r="Y49" s="382">
        <v>861950</v>
      </c>
      <c r="Z49" s="382">
        <v>2383112</v>
      </c>
      <c r="AA49" s="382">
        <v>440</v>
      </c>
      <c r="AB49" s="382">
        <v>749</v>
      </c>
      <c r="AC49" s="382">
        <v>3246975</v>
      </c>
      <c r="AE49" s="359" t="str">
        <f t="shared" si="16"/>
        <v>2026-05</v>
      </c>
      <c r="AF49" s="382">
        <v>1085495</v>
      </c>
      <c r="AG49" s="382">
        <v>567406</v>
      </c>
      <c r="AH49" s="382">
        <v>43436104</v>
      </c>
      <c r="AI49" s="382">
        <v>45089005</v>
      </c>
      <c r="AK49" s="359" t="str">
        <f t="shared" si="17"/>
        <v>2026-05</v>
      </c>
      <c r="AL49" s="382">
        <v>8759141</v>
      </c>
      <c r="AM49" s="382">
        <v>1190760</v>
      </c>
      <c r="AN49" s="382">
        <v>373431</v>
      </c>
      <c r="AO49" s="382">
        <v>111502482</v>
      </c>
      <c r="AP49" s="382">
        <v>15948</v>
      </c>
      <c r="AQ49" s="382">
        <v>13276</v>
      </c>
      <c r="AR49" s="382">
        <v>121855038</v>
      </c>
      <c r="BB49" s="333"/>
      <c r="BJ49" s="333"/>
      <c r="BP49" s="333"/>
      <c r="BS49" s="333"/>
      <c r="BW49" s="333"/>
    </row>
    <row r="50" spans="2:75" ht="17" x14ac:dyDescent="0.2">
      <c r="B50" s="1024"/>
      <c r="C50" s="352" t="s">
        <v>434</v>
      </c>
      <c r="D50" s="336">
        <f>S$129</f>
        <v>6.0900150000000002</v>
      </c>
      <c r="E50" s="336">
        <f>S$163</f>
        <v>2228.0104379999484</v>
      </c>
      <c r="F50" s="353">
        <f>S$201</f>
        <v>16474</v>
      </c>
      <c r="I50" s="359" t="str">
        <f t="shared" si="18"/>
        <v>2026-06</v>
      </c>
      <c r="J50" s="382">
        <v>4137099</v>
      </c>
      <c r="K50" s="382">
        <v>379632</v>
      </c>
      <c r="L50" s="382">
        <v>3297268</v>
      </c>
      <c r="M50" s="382">
        <v>48987532</v>
      </c>
      <c r="N50" s="382">
        <v>67129</v>
      </c>
      <c r="O50" s="382">
        <v>56868660</v>
      </c>
      <c r="Q50" s="383" t="str">
        <f t="shared" si="19"/>
        <v>2026-06</v>
      </c>
      <c r="R50" s="385">
        <v>63</v>
      </c>
      <c r="S50" s="385">
        <v>64</v>
      </c>
      <c r="T50" s="385"/>
      <c r="U50" s="385">
        <v>127</v>
      </c>
      <c r="V50" s="350"/>
      <c r="W50" s="359" t="str">
        <f t="shared" si="15"/>
        <v>2026-06</v>
      </c>
      <c r="X50" s="382">
        <v>822</v>
      </c>
      <c r="Y50" s="382">
        <v>827493</v>
      </c>
      <c r="Z50" s="382">
        <v>2299025</v>
      </c>
      <c r="AA50" s="382">
        <v>17513</v>
      </c>
      <c r="AB50" s="382">
        <v>753</v>
      </c>
      <c r="AC50" s="382">
        <v>3145606</v>
      </c>
      <c r="AE50" s="359" t="str">
        <f t="shared" si="16"/>
        <v>2026-06</v>
      </c>
      <c r="AF50" s="382">
        <v>1621050</v>
      </c>
      <c r="AG50" s="382">
        <v>777052</v>
      </c>
      <c r="AH50" s="382">
        <v>59677990</v>
      </c>
      <c r="AI50" s="382">
        <v>62076092</v>
      </c>
      <c r="AK50" s="359" t="str">
        <f t="shared" si="17"/>
        <v>2026-06</v>
      </c>
      <c r="AL50" s="382">
        <v>6371721</v>
      </c>
      <c r="AM50" s="382">
        <v>3725270</v>
      </c>
      <c r="AN50" s="382">
        <v>1434126</v>
      </c>
      <c r="AO50" s="382">
        <v>104292094</v>
      </c>
      <c r="AP50" s="382">
        <v>15823</v>
      </c>
      <c r="AQ50" s="382">
        <v>9709</v>
      </c>
      <c r="AR50" s="382">
        <v>115848743</v>
      </c>
      <c r="BB50" s="333"/>
      <c r="BJ50" s="333"/>
      <c r="BP50" s="333"/>
      <c r="BS50" s="333"/>
      <c r="BW50" s="333"/>
    </row>
    <row r="51" spans="2:75" ht="17" x14ac:dyDescent="0.2">
      <c r="B51" s="351" t="s">
        <v>394</v>
      </c>
      <c r="C51" s="352" t="s">
        <v>435</v>
      </c>
      <c r="D51" s="336">
        <f>W$129</f>
        <v>18.375996999999998</v>
      </c>
      <c r="E51" s="336">
        <f>W$163</f>
        <v>5204.3103192438639</v>
      </c>
      <c r="F51" s="353">
        <f>W$201</f>
        <v>2607</v>
      </c>
      <c r="I51" s="359" t="str">
        <f t="shared" si="18"/>
        <v>2026-07</v>
      </c>
      <c r="J51" s="382">
        <v>2722303</v>
      </c>
      <c r="K51" s="382">
        <v>1749480</v>
      </c>
      <c r="L51" s="382">
        <v>1769888</v>
      </c>
      <c r="M51" s="382">
        <v>69258957</v>
      </c>
      <c r="N51" s="382">
        <v>64241</v>
      </c>
      <c r="O51" s="382">
        <v>75564869</v>
      </c>
      <c r="Q51" s="383" t="str">
        <f t="shared" si="19"/>
        <v>2026-07</v>
      </c>
      <c r="R51" s="385">
        <v>479</v>
      </c>
      <c r="S51" s="385">
        <v>1</v>
      </c>
      <c r="T51" s="385">
        <v>0</v>
      </c>
      <c r="U51" s="385">
        <v>480</v>
      </c>
      <c r="V51" s="350"/>
      <c r="W51" s="359" t="str">
        <f t="shared" si="15"/>
        <v>2026-07</v>
      </c>
      <c r="X51" s="382">
        <v>849</v>
      </c>
      <c r="Y51" s="382">
        <v>809806</v>
      </c>
      <c r="Z51" s="382">
        <v>1643619</v>
      </c>
      <c r="AA51" s="382">
        <v>3017</v>
      </c>
      <c r="AB51" s="382">
        <v>774</v>
      </c>
      <c r="AC51" s="382">
        <v>2458065</v>
      </c>
      <c r="AE51" s="359" t="str">
        <f t="shared" si="16"/>
        <v>2026-07</v>
      </c>
      <c r="AF51" s="382">
        <v>674452</v>
      </c>
      <c r="AG51" s="382">
        <v>214500</v>
      </c>
      <c r="AH51" s="382">
        <v>72446130</v>
      </c>
      <c r="AI51" s="382">
        <v>73335082</v>
      </c>
      <c r="AK51" s="359" t="str">
        <f t="shared" si="17"/>
        <v>2026-07</v>
      </c>
      <c r="AL51" s="382">
        <v>4515405</v>
      </c>
      <c r="AM51" s="382">
        <v>2023557</v>
      </c>
      <c r="AN51" s="382">
        <v>8749165</v>
      </c>
      <c r="AO51" s="382">
        <v>135636422</v>
      </c>
      <c r="AP51" s="382">
        <v>23649</v>
      </c>
      <c r="AQ51" s="382">
        <v>10636</v>
      </c>
      <c r="AR51" s="382">
        <v>150958834</v>
      </c>
      <c r="BB51" s="333"/>
      <c r="BJ51" s="333"/>
      <c r="BP51" s="333"/>
      <c r="BS51" s="333"/>
      <c r="BW51" s="333"/>
    </row>
    <row r="52" spans="2:75" ht="17" x14ac:dyDescent="0.2">
      <c r="B52" s="1022" t="s">
        <v>395</v>
      </c>
      <c r="C52" s="386" t="s">
        <v>436</v>
      </c>
      <c r="D52" s="336">
        <f>Z$129</f>
        <v>0.43906699999999999</v>
      </c>
      <c r="E52" s="336">
        <f>Z$163</f>
        <v>0.98124264829675456</v>
      </c>
      <c r="F52" s="353">
        <f>Z$201</f>
        <v>499</v>
      </c>
      <c r="I52" s="359" t="str">
        <f t="shared" si="18"/>
        <v>2026-08</v>
      </c>
      <c r="J52" s="382">
        <v>5495583</v>
      </c>
      <c r="K52" s="382">
        <v>345628</v>
      </c>
      <c r="L52" s="382">
        <v>4122571</v>
      </c>
      <c r="M52" s="382">
        <v>68950010</v>
      </c>
      <c r="N52" s="382">
        <v>97266</v>
      </c>
      <c r="O52" s="382">
        <v>79011058</v>
      </c>
      <c r="Q52" s="383" t="str">
        <f t="shared" si="19"/>
        <v>2026-08</v>
      </c>
      <c r="R52" s="385">
        <v>107</v>
      </c>
      <c r="S52" s="385"/>
      <c r="T52" s="385"/>
      <c r="U52" s="385">
        <v>107</v>
      </c>
      <c r="V52" s="350"/>
      <c r="W52" s="359" t="str">
        <f t="shared" si="15"/>
        <v>2026-08</v>
      </c>
      <c r="X52" s="382">
        <v>839</v>
      </c>
      <c r="Y52" s="382">
        <v>760211</v>
      </c>
      <c r="Z52" s="382">
        <v>2584441</v>
      </c>
      <c r="AA52" s="382">
        <v>147</v>
      </c>
      <c r="AB52" s="382">
        <v>778</v>
      </c>
      <c r="AC52" s="382">
        <v>3346416</v>
      </c>
      <c r="AE52" s="359" t="str">
        <f t="shared" si="16"/>
        <v>2026-08</v>
      </c>
      <c r="AF52" s="382">
        <v>912593</v>
      </c>
      <c r="AG52" s="382">
        <v>325937</v>
      </c>
      <c r="AH52" s="382">
        <v>61893626</v>
      </c>
      <c r="AI52" s="382">
        <v>63132156</v>
      </c>
      <c r="AK52" s="359" t="str">
        <f t="shared" si="17"/>
        <v>2026-08</v>
      </c>
      <c r="AL52" s="382">
        <v>4832113</v>
      </c>
      <c r="AM52" s="382">
        <v>3298226</v>
      </c>
      <c r="AN52" s="382">
        <v>2206546</v>
      </c>
      <c r="AO52" s="382">
        <v>120321687</v>
      </c>
      <c r="AP52" s="382">
        <v>33472</v>
      </c>
      <c r="AQ52" s="382">
        <v>10608</v>
      </c>
      <c r="AR52" s="382">
        <v>130702652</v>
      </c>
      <c r="BB52" s="333"/>
      <c r="BJ52" s="333"/>
      <c r="BP52" s="333"/>
      <c r="BS52" s="333"/>
      <c r="BW52" s="333"/>
    </row>
    <row r="53" spans="2:75" ht="18" thickBot="1" x14ac:dyDescent="0.25">
      <c r="B53" s="1023"/>
      <c r="C53" s="386" t="s">
        <v>437</v>
      </c>
      <c r="D53" s="336">
        <f>AA$129</f>
        <v>4.9299999999999995E-4</v>
      </c>
      <c r="E53" s="336">
        <f>AA$163</f>
        <v>4.1406707896385201E-4</v>
      </c>
      <c r="F53" s="353">
        <f>AA$201</f>
        <v>1</v>
      </c>
      <c r="I53" s="369" t="str">
        <f t="shared" si="18"/>
        <v>2026-09</v>
      </c>
      <c r="J53" s="387">
        <v>6682933</v>
      </c>
      <c r="K53" s="387">
        <v>512816</v>
      </c>
      <c r="L53" s="387">
        <v>1345894</v>
      </c>
      <c r="M53" s="387">
        <v>61701856</v>
      </c>
      <c r="N53" s="387">
        <v>96505</v>
      </c>
      <c r="O53" s="387">
        <v>70340004</v>
      </c>
      <c r="Q53" s="388" t="str">
        <f t="shared" si="19"/>
        <v>2026-09</v>
      </c>
      <c r="R53" s="389">
        <v>1190</v>
      </c>
      <c r="S53" s="389">
        <v>221</v>
      </c>
      <c r="T53" s="389"/>
      <c r="U53" s="389">
        <v>1411</v>
      </c>
      <c r="V53" s="350"/>
      <c r="W53" s="369" t="str">
        <f t="shared" si="15"/>
        <v>2026-09</v>
      </c>
      <c r="X53" s="387">
        <v>905</v>
      </c>
      <c r="Y53" s="387">
        <v>906420</v>
      </c>
      <c r="Z53" s="387">
        <v>3570815</v>
      </c>
      <c r="AA53" s="387">
        <v>282</v>
      </c>
      <c r="AB53" s="387">
        <v>1445</v>
      </c>
      <c r="AC53" s="387">
        <v>4479867</v>
      </c>
      <c r="AE53" s="369" t="str">
        <f t="shared" si="16"/>
        <v>2026-09</v>
      </c>
      <c r="AF53" s="387">
        <v>1616921</v>
      </c>
      <c r="AG53" s="387">
        <v>357373</v>
      </c>
      <c r="AH53" s="387">
        <v>87140870</v>
      </c>
      <c r="AI53" s="387">
        <v>89115164</v>
      </c>
      <c r="AK53" s="369" t="str">
        <f t="shared" si="17"/>
        <v>2026-09</v>
      </c>
      <c r="AL53" s="387">
        <v>3970368</v>
      </c>
      <c r="AM53" s="387">
        <v>1123671</v>
      </c>
      <c r="AN53" s="387">
        <v>75529</v>
      </c>
      <c r="AO53" s="387">
        <v>64194836</v>
      </c>
      <c r="AP53" s="387">
        <v>53943</v>
      </c>
      <c r="AQ53" s="387">
        <v>10507</v>
      </c>
      <c r="AR53" s="387">
        <v>69428854</v>
      </c>
      <c r="BB53" s="333"/>
      <c r="BJ53" s="333"/>
      <c r="BP53" s="333"/>
      <c r="BS53" s="333"/>
      <c r="BW53" s="333"/>
    </row>
    <row r="54" spans="2:75" s="348" customFormat="1" ht="18" thickBot="1" x14ac:dyDescent="0.25">
      <c r="B54" s="1023"/>
      <c r="C54" s="386" t="s">
        <v>438</v>
      </c>
      <c r="D54" s="336">
        <f>AB$129</f>
        <v>3.9888649999999997</v>
      </c>
      <c r="E54" s="336">
        <f>AB$163</f>
        <v>9.6240519600387344</v>
      </c>
      <c r="F54" s="353">
        <f>AB$201</f>
        <v>165</v>
      </c>
      <c r="I54" s="374" t="str">
        <f t="shared" si="18"/>
        <v>Total</v>
      </c>
      <c r="J54" s="390">
        <v>144616348</v>
      </c>
      <c r="K54" s="390">
        <v>11713876</v>
      </c>
      <c r="L54" s="390">
        <v>16460406</v>
      </c>
      <c r="M54" s="390">
        <v>977699294</v>
      </c>
      <c r="N54" s="390">
        <v>741186</v>
      </c>
      <c r="O54" s="391">
        <v>1151231110</v>
      </c>
      <c r="Q54" s="392" t="str">
        <f t="shared" si="19"/>
        <v>Total</v>
      </c>
      <c r="R54" s="393">
        <v>56231</v>
      </c>
      <c r="S54" s="394">
        <v>1576</v>
      </c>
      <c r="T54" s="395">
        <v>346</v>
      </c>
      <c r="U54" s="396">
        <v>58153</v>
      </c>
      <c r="V54" s="349"/>
      <c r="W54" s="374" t="str">
        <f t="shared" si="15"/>
        <v>Total</v>
      </c>
      <c r="X54" s="390">
        <v>10522</v>
      </c>
      <c r="Y54" s="390">
        <v>10445373</v>
      </c>
      <c r="Z54" s="390">
        <v>28388340</v>
      </c>
      <c r="AA54" s="390">
        <v>367652</v>
      </c>
      <c r="AB54" s="390">
        <v>9801</v>
      </c>
      <c r="AC54" s="391">
        <v>39221688</v>
      </c>
      <c r="AE54" s="374" t="str">
        <f t="shared" si="16"/>
        <v>Total</v>
      </c>
      <c r="AF54" s="397">
        <v>10236077</v>
      </c>
      <c r="AG54" s="397">
        <v>4093682</v>
      </c>
      <c r="AH54" s="397">
        <v>553383178</v>
      </c>
      <c r="AI54" s="398">
        <v>567712937</v>
      </c>
      <c r="AK54" s="374" t="str">
        <f t="shared" si="17"/>
        <v>Total</v>
      </c>
      <c r="AL54" s="397">
        <v>442485573</v>
      </c>
      <c r="AM54" s="397">
        <v>14592466</v>
      </c>
      <c r="AN54" s="397">
        <v>24623915</v>
      </c>
      <c r="AO54" s="397">
        <v>1099154940</v>
      </c>
      <c r="AP54" s="397">
        <v>306163</v>
      </c>
      <c r="AQ54" s="397">
        <v>123450</v>
      </c>
      <c r="AR54" s="391">
        <v>1581286507</v>
      </c>
    </row>
    <row r="55" spans="2:75" ht="51" x14ac:dyDescent="0.2">
      <c r="B55" s="1023"/>
      <c r="C55" s="399" t="s">
        <v>439</v>
      </c>
      <c r="D55" s="336">
        <f>AC$129</f>
        <v>5.580661000000001</v>
      </c>
      <c r="E55" s="336">
        <f>AC$163</f>
        <v>3528.3898606635075</v>
      </c>
      <c r="F55" s="353">
        <f>AC$201</f>
        <v>3243</v>
      </c>
      <c r="J55" s="346"/>
      <c r="K55" s="346"/>
      <c r="L55" s="346"/>
      <c r="M55" s="346"/>
      <c r="N55" s="346"/>
      <c r="O55" s="346"/>
      <c r="Q55" s="350"/>
      <c r="R55" s="350"/>
      <c r="S55" s="350"/>
      <c r="T55" s="350"/>
      <c r="U55" s="350"/>
      <c r="AB55" s="400">
        <f>AC54/1000000</f>
        <v>39.221688</v>
      </c>
      <c r="AI55" s="333"/>
      <c r="BB55" s="333"/>
      <c r="BJ55" s="333"/>
      <c r="BP55" s="333"/>
      <c r="BS55" s="333"/>
      <c r="BW55" s="333"/>
    </row>
    <row r="56" spans="2:75" x14ac:dyDescent="0.2">
      <c r="B56" s="1024"/>
      <c r="C56" s="401" t="s">
        <v>405</v>
      </c>
      <c r="D56" s="336">
        <f>AD$129</f>
        <v>0.76000899999999993</v>
      </c>
      <c r="E56" s="336">
        <f>AD$163</f>
        <v>51.584717676720089</v>
      </c>
      <c r="F56" s="353">
        <f>AD$201</f>
        <v>458</v>
      </c>
      <c r="J56" s="346"/>
      <c r="K56" s="346"/>
      <c r="L56" s="346"/>
      <c r="M56" s="346"/>
      <c r="N56" s="346"/>
      <c r="O56" s="346"/>
      <c r="Q56" s="350"/>
      <c r="R56" s="350"/>
      <c r="S56" s="350"/>
      <c r="T56" s="350"/>
      <c r="U56" s="350"/>
      <c r="AI56" s="333"/>
      <c r="BB56" s="333"/>
      <c r="BJ56" s="333"/>
      <c r="BP56" s="333"/>
      <c r="BS56" s="333"/>
      <c r="BW56" s="333"/>
    </row>
    <row r="57" spans="2:75" ht="17" x14ac:dyDescent="0.2">
      <c r="B57" s="402"/>
      <c r="D57" s="403"/>
      <c r="E57" s="403"/>
      <c r="F57" s="404"/>
      <c r="I57" s="348" t="s">
        <v>386</v>
      </c>
      <c r="O57" s="405"/>
      <c r="Q57" s="349" t="s">
        <v>387</v>
      </c>
      <c r="V57" s="350"/>
      <c r="W57" s="348" t="s">
        <v>388</v>
      </c>
      <c r="AE57" s="348" t="s">
        <v>389</v>
      </c>
      <c r="AI57" s="333"/>
      <c r="AK57" s="348" t="s">
        <v>390</v>
      </c>
      <c r="BB57" s="333"/>
      <c r="BJ57" s="333"/>
      <c r="BP57" s="333"/>
      <c r="BS57" s="333"/>
      <c r="BW57" s="333"/>
    </row>
    <row r="58" spans="2:75" x14ac:dyDescent="0.2">
      <c r="B58" s="348"/>
      <c r="F58" s="335"/>
      <c r="I58" s="348" t="s">
        <v>440</v>
      </c>
      <c r="Q58" s="1027" t="s">
        <v>440</v>
      </c>
      <c r="R58" s="1027"/>
      <c r="S58" s="354"/>
      <c r="T58" s="354"/>
      <c r="U58" s="354"/>
      <c r="V58" s="350"/>
      <c r="W58" s="348" t="s">
        <v>440</v>
      </c>
      <c r="AE58" s="348" t="s">
        <v>440</v>
      </c>
      <c r="AI58" s="333"/>
      <c r="AK58" s="348" t="s">
        <v>440</v>
      </c>
      <c r="AY58" s="348"/>
      <c r="BB58" s="333"/>
      <c r="BJ58" s="333"/>
      <c r="BP58" s="333"/>
      <c r="BS58" s="333"/>
      <c r="BW58" s="333"/>
    </row>
    <row r="59" spans="2:75" ht="34" x14ac:dyDescent="0.2">
      <c r="B59" s="406"/>
      <c r="F59" s="335"/>
      <c r="G59" s="332"/>
      <c r="H59" s="332"/>
      <c r="I59" s="355" t="s">
        <v>441</v>
      </c>
      <c r="J59" s="356" t="s">
        <v>401</v>
      </c>
      <c r="K59" s="356" t="s">
        <v>402</v>
      </c>
      <c r="L59" s="356" t="s">
        <v>403</v>
      </c>
      <c r="M59" s="356" t="s">
        <v>404</v>
      </c>
      <c r="N59" s="356" t="s">
        <v>405</v>
      </c>
      <c r="O59" s="356" t="s">
        <v>134</v>
      </c>
      <c r="Q59" s="355" t="s">
        <v>441</v>
      </c>
      <c r="R59" s="357" t="s">
        <v>406</v>
      </c>
      <c r="S59" s="357" t="s">
        <v>407</v>
      </c>
      <c r="T59" s="357" t="s">
        <v>405</v>
      </c>
      <c r="U59" s="356" t="s">
        <v>134</v>
      </c>
      <c r="V59" s="350"/>
      <c r="W59" s="355" t="s">
        <v>441</v>
      </c>
      <c r="X59" s="356" t="s">
        <v>408</v>
      </c>
      <c r="Y59" s="356" t="s">
        <v>409</v>
      </c>
      <c r="Z59" s="356" t="s">
        <v>410</v>
      </c>
      <c r="AA59" s="358" t="s">
        <v>411</v>
      </c>
      <c r="AB59" s="358" t="s">
        <v>412</v>
      </c>
      <c r="AC59" s="356" t="s">
        <v>134</v>
      </c>
      <c r="AE59" s="355" t="s">
        <v>441</v>
      </c>
      <c r="AF59" s="356" t="str">
        <f>AF75</f>
        <v>DPR</v>
      </c>
      <c r="AG59" s="356" t="str">
        <f>AG75</f>
        <v>GMI</v>
      </c>
      <c r="AH59" s="356" t="str">
        <f>AH75</f>
        <v>OTHER</v>
      </c>
      <c r="AI59" s="356" t="s">
        <v>134</v>
      </c>
      <c r="AK59" s="355" t="s">
        <v>441</v>
      </c>
      <c r="AL59" s="356" t="s">
        <v>413</v>
      </c>
      <c r="AM59" s="356" t="s">
        <v>414</v>
      </c>
      <c r="AN59" s="356" t="s">
        <v>415</v>
      </c>
      <c r="AO59" s="356" t="s">
        <v>416</v>
      </c>
      <c r="AP59" s="356" t="s">
        <v>417</v>
      </c>
      <c r="AQ59" s="356" t="s">
        <v>405</v>
      </c>
      <c r="AR59" s="356" t="s">
        <v>134</v>
      </c>
      <c r="BB59" s="333"/>
      <c r="BJ59" s="333"/>
      <c r="BP59" s="333"/>
      <c r="BS59" s="333"/>
      <c r="BW59" s="333"/>
    </row>
    <row r="60" spans="2:75" ht="17" x14ac:dyDescent="0.2">
      <c r="F60" s="335"/>
      <c r="I60" s="359" t="str">
        <f>I94</f>
        <v>2025-10</v>
      </c>
      <c r="J60" s="407">
        <f t="shared" ref="J60:O71" si="20">J76/1024</f>
        <v>38.115584658971741</v>
      </c>
      <c r="K60" s="407">
        <f t="shared" si="20"/>
        <v>9.5846501404339399</v>
      </c>
      <c r="L60" s="407">
        <f t="shared" si="20"/>
        <v>8.1463806993588079</v>
      </c>
      <c r="M60" s="407">
        <f t="shared" si="20"/>
        <v>850.19277580646451</v>
      </c>
      <c r="N60" s="407">
        <f t="shared" si="20"/>
        <v>8.7303361524391186E-3</v>
      </c>
      <c r="O60" s="407">
        <f t="shared" si="20"/>
        <v>906.04812164138139</v>
      </c>
      <c r="Q60" s="359" t="str">
        <f>I94</f>
        <v>2025-10</v>
      </c>
      <c r="R60" s="361">
        <f>R76/1024</f>
        <v>5.6290557040483596E-5</v>
      </c>
      <c r="S60" s="361">
        <f>S76/1024</f>
        <v>0</v>
      </c>
      <c r="T60" s="361"/>
      <c r="U60" s="361">
        <f>U76/1024</f>
        <v>5.6290557040483596E-5</v>
      </c>
      <c r="V60" s="350"/>
      <c r="W60" s="359" t="str">
        <f t="shared" ref="W60:W72" si="21">I94</f>
        <v>2025-10</v>
      </c>
      <c r="X60" s="362">
        <f t="shared" ref="X60:AC71" si="22">X76/1024</f>
        <v>2.0655967738093688E-2</v>
      </c>
      <c r="Y60" s="362">
        <f t="shared" si="22"/>
        <v>2.4724941221793317</v>
      </c>
      <c r="Z60" s="362">
        <f t="shared" si="22"/>
        <v>26.650703201997104</v>
      </c>
      <c r="AA60" s="362">
        <f t="shared" si="22"/>
        <v>5.4501943395734965E-4</v>
      </c>
      <c r="AB60" s="362">
        <f t="shared" si="22"/>
        <v>8.2025854590028714E-4</v>
      </c>
      <c r="AC60" s="362">
        <f t="shared" si="22"/>
        <v>29.145218569894386</v>
      </c>
      <c r="AE60" s="359" t="str">
        <f t="shared" ref="AE60:AE71" si="23">I94</f>
        <v>2025-10</v>
      </c>
      <c r="AF60" s="407">
        <f t="shared" ref="AF60:AI71" si="24">AF76/1024</f>
        <v>131.6377843097535</v>
      </c>
      <c r="AG60" s="407">
        <f t="shared" si="24"/>
        <v>3.2916438053498407</v>
      </c>
      <c r="AH60" s="407">
        <f t="shared" si="24"/>
        <v>116.08279814204789</v>
      </c>
      <c r="AI60" s="407">
        <f t="shared" si="24"/>
        <v>251.01222625715124</v>
      </c>
      <c r="AK60" s="359" t="str">
        <f t="shared" ref="AK60:AK71" si="25">I94</f>
        <v>2025-10</v>
      </c>
      <c r="AL60" s="407">
        <f t="shared" ref="AL60:AR71" si="26">AL76/1024</f>
        <v>23.26655493891662</v>
      </c>
      <c r="AM60" s="407">
        <f t="shared" si="26"/>
        <v>64.537297382225006</v>
      </c>
      <c r="AN60" s="407">
        <f t="shared" si="26"/>
        <v>2.3600131076245745</v>
      </c>
      <c r="AO60" s="407">
        <f t="shared" si="26"/>
        <v>779.26039964182314</v>
      </c>
      <c r="AP60" s="407">
        <f t="shared" si="26"/>
        <v>1.0326038088696725</v>
      </c>
      <c r="AQ60" s="407">
        <f t="shared" si="26"/>
        <v>4.4411920507627456E-3</v>
      </c>
      <c r="AR60" s="407">
        <f t="shared" si="26"/>
        <v>870.46131007150984</v>
      </c>
      <c r="BB60" s="333"/>
      <c r="BJ60" s="333"/>
      <c r="BP60" s="333"/>
      <c r="BS60" s="333"/>
      <c r="BW60" s="333"/>
    </row>
    <row r="61" spans="2:75" ht="17" x14ac:dyDescent="0.2">
      <c r="F61" s="335"/>
      <c r="I61" s="359" t="str">
        <f t="shared" ref="I61:I72" si="27">I95</f>
        <v>2025-11</v>
      </c>
      <c r="J61" s="407">
        <f t="shared" si="20"/>
        <v>65.220936899703645</v>
      </c>
      <c r="K61" s="407">
        <f t="shared" si="20"/>
        <v>15.2096488006845</v>
      </c>
      <c r="L61" s="407">
        <f t="shared" si="20"/>
        <v>18.560195494720507</v>
      </c>
      <c r="M61" s="407">
        <f t="shared" si="20"/>
        <v>611.63113598506823</v>
      </c>
      <c r="N61" s="407">
        <f t="shared" si="20"/>
        <v>1.2347394058451743E-2</v>
      </c>
      <c r="O61" s="407">
        <f t="shared" si="20"/>
        <v>710.63426457423532</v>
      </c>
      <c r="Q61" s="359" t="str">
        <f t="shared" ref="Q61:Q72" si="28">I95</f>
        <v>2025-11</v>
      </c>
      <c r="R61" s="361">
        <f t="shared" ref="R61:U71" si="29">R77/1024</f>
        <v>5.7851537922033406E-3</v>
      </c>
      <c r="S61" s="361">
        <f t="shared" si="29"/>
        <v>4.2487090468057423E-6</v>
      </c>
      <c r="T61" s="361"/>
      <c r="U61" s="361">
        <f t="shared" si="29"/>
        <v>5.7894025012501463E-3</v>
      </c>
      <c r="V61" s="350"/>
      <c r="W61" s="359" t="str">
        <f t="shared" si="21"/>
        <v>2025-11</v>
      </c>
      <c r="X61" s="362">
        <f t="shared" si="22"/>
        <v>0.19317322015558536</v>
      </c>
      <c r="Y61" s="362">
        <f t="shared" si="22"/>
        <v>2.5592953939367318</v>
      </c>
      <c r="Z61" s="362">
        <f t="shared" si="22"/>
        <v>16.708581875441254</v>
      </c>
      <c r="AA61" s="362">
        <f t="shared" si="22"/>
        <v>0.23186863434966629</v>
      </c>
      <c r="AB61" s="362">
        <f t="shared" si="22"/>
        <v>7.8505570490960941E-4</v>
      </c>
      <c r="AC61" s="362">
        <f t="shared" si="22"/>
        <v>19.693704179588146</v>
      </c>
      <c r="AE61" s="359" t="str">
        <f t="shared" si="23"/>
        <v>2025-11</v>
      </c>
      <c r="AF61" s="407">
        <f t="shared" si="24"/>
        <v>93.854658933549999</v>
      </c>
      <c r="AG61" s="407">
        <f t="shared" si="24"/>
        <v>3.4282412914690163</v>
      </c>
      <c r="AH61" s="407">
        <f t="shared" si="24"/>
        <v>136.26303001996595</v>
      </c>
      <c r="AI61" s="407">
        <f t="shared" si="24"/>
        <v>233.54593024498496</v>
      </c>
      <c r="AK61" s="359" t="str">
        <f t="shared" si="25"/>
        <v>2025-11</v>
      </c>
      <c r="AL61" s="407">
        <f t="shared" si="26"/>
        <v>35.526328354841993</v>
      </c>
      <c r="AM61" s="407">
        <f t="shared" si="26"/>
        <v>64.990161264916409</v>
      </c>
      <c r="AN61" s="407">
        <f t="shared" si="26"/>
        <v>6.9338095609746144</v>
      </c>
      <c r="AO61" s="407">
        <f t="shared" si="26"/>
        <v>514.0299400367993</v>
      </c>
      <c r="AP61" s="407">
        <f t="shared" si="26"/>
        <v>2.6695771578879395</v>
      </c>
      <c r="AQ61" s="407">
        <f t="shared" si="26"/>
        <v>4.4231832252989902E-3</v>
      </c>
      <c r="AR61" s="407">
        <f t="shared" si="26"/>
        <v>624.1542395586456</v>
      </c>
      <c r="BB61" s="333"/>
      <c r="BJ61" s="333"/>
      <c r="BP61" s="333"/>
      <c r="BS61" s="333"/>
      <c r="BW61" s="333"/>
    </row>
    <row r="62" spans="2:75" ht="17" x14ac:dyDescent="0.2">
      <c r="F62" s="335"/>
      <c r="I62" s="359" t="str">
        <f t="shared" si="27"/>
        <v>2025-12</v>
      </c>
      <c r="J62" s="407">
        <f t="shared" si="20"/>
        <v>39.886580918909097</v>
      </c>
      <c r="K62" s="407">
        <f t="shared" si="20"/>
        <v>6.4484899979679451</v>
      </c>
      <c r="L62" s="407">
        <f t="shared" si="20"/>
        <v>94.989482796950128</v>
      </c>
      <c r="M62" s="407">
        <f t="shared" si="20"/>
        <v>662.7909306455764</v>
      </c>
      <c r="N62" s="407">
        <f t="shared" si="20"/>
        <v>9.003829088214824E-3</v>
      </c>
      <c r="O62" s="407">
        <f t="shared" si="20"/>
        <v>804.1244881884918</v>
      </c>
      <c r="Q62" s="359" t="str">
        <f t="shared" si="28"/>
        <v>2025-12</v>
      </c>
      <c r="R62" s="361">
        <f t="shared" si="29"/>
        <v>2.7738088783735263E-3</v>
      </c>
      <c r="S62" s="361">
        <f t="shared" si="29"/>
        <v>1.2572854757308887E-8</v>
      </c>
      <c r="T62" s="361"/>
      <c r="U62" s="361">
        <f t="shared" si="29"/>
        <v>2.7738214512282836E-3</v>
      </c>
      <c r="V62" s="350"/>
      <c r="W62" s="359" t="str">
        <f t="shared" si="21"/>
        <v>2025-12</v>
      </c>
      <c r="X62" s="362">
        <f t="shared" si="22"/>
        <v>2.060643118147705E-2</v>
      </c>
      <c r="Y62" s="362">
        <f t="shared" si="22"/>
        <v>0.80500603927066483</v>
      </c>
      <c r="Z62" s="362">
        <f t="shared" si="22"/>
        <v>12.724240775834904</v>
      </c>
      <c r="AA62" s="362">
        <f t="shared" si="22"/>
        <v>5.1487398047693107</v>
      </c>
      <c r="AB62" s="362">
        <f t="shared" si="22"/>
        <v>8.069397581493828E-4</v>
      </c>
      <c r="AC62" s="362">
        <f t="shared" si="22"/>
        <v>18.699399990814506</v>
      </c>
      <c r="AE62" s="359" t="str">
        <f t="shared" si="23"/>
        <v>2025-12</v>
      </c>
      <c r="AF62" s="407">
        <f t="shared" si="24"/>
        <v>65.70706418426191</v>
      </c>
      <c r="AG62" s="407">
        <f t="shared" si="24"/>
        <v>1.9915514402382448</v>
      </c>
      <c r="AH62" s="407">
        <f t="shared" si="24"/>
        <v>151.96119816416802</v>
      </c>
      <c r="AI62" s="407">
        <f t="shared" si="24"/>
        <v>219.65981378866817</v>
      </c>
      <c r="AK62" s="359" t="str">
        <f t="shared" si="25"/>
        <v>2025-12</v>
      </c>
      <c r="AL62" s="407">
        <f t="shared" si="26"/>
        <v>54.850231566946469</v>
      </c>
      <c r="AM62" s="407">
        <f t="shared" si="26"/>
        <v>69.961863427506543</v>
      </c>
      <c r="AN62" s="407">
        <f t="shared" si="26"/>
        <v>71.720696865537292</v>
      </c>
      <c r="AO62" s="407">
        <f t="shared" si="26"/>
        <v>899.12196013433379</v>
      </c>
      <c r="AP62" s="407">
        <f t="shared" si="26"/>
        <v>11.558127581471119</v>
      </c>
      <c r="AQ62" s="407">
        <f t="shared" si="26"/>
        <v>4.4460672324930619E-3</v>
      </c>
      <c r="AR62" s="407">
        <f t="shared" si="26"/>
        <v>1107.2173256430278</v>
      </c>
      <c r="BB62" s="333"/>
      <c r="BJ62" s="333"/>
      <c r="BP62" s="333"/>
      <c r="BS62" s="333"/>
      <c r="BW62" s="333"/>
    </row>
    <row r="63" spans="2:75" ht="17" x14ac:dyDescent="0.2">
      <c r="F63" s="335"/>
      <c r="I63" s="359" t="str">
        <f t="shared" si="27"/>
        <v>2026-01</v>
      </c>
      <c r="J63" s="407">
        <f t="shared" si="20"/>
        <v>48.352720298478566</v>
      </c>
      <c r="K63" s="407">
        <f t="shared" si="20"/>
        <v>7.3555693784728629</v>
      </c>
      <c r="L63" s="407">
        <f t="shared" si="20"/>
        <v>37.407965119406057</v>
      </c>
      <c r="M63" s="407">
        <f t="shared" si="20"/>
        <v>1053.582111154376</v>
      </c>
      <c r="N63" s="407">
        <f t="shared" si="20"/>
        <v>7.3887019871108212E-3</v>
      </c>
      <c r="O63" s="407">
        <f t="shared" si="20"/>
        <v>1146.7057546527205</v>
      </c>
      <c r="Q63" s="359" t="str">
        <f t="shared" si="28"/>
        <v>2026-01</v>
      </c>
      <c r="R63" s="361">
        <f t="shared" si="29"/>
        <v>2.1876886185054805E-3</v>
      </c>
      <c r="S63" s="361">
        <f t="shared" si="29"/>
        <v>3.029699655598955E-7</v>
      </c>
      <c r="T63" s="361"/>
      <c r="U63" s="361">
        <f t="shared" si="29"/>
        <v>2.1879915884710404E-3</v>
      </c>
      <c r="V63" s="350"/>
      <c r="W63" s="359" t="str">
        <f t="shared" si="21"/>
        <v>2026-01</v>
      </c>
      <c r="X63" s="362">
        <f t="shared" si="22"/>
        <v>2.4919248760852442E-2</v>
      </c>
      <c r="Y63" s="362">
        <f t="shared" si="22"/>
        <v>1.5063627137378697</v>
      </c>
      <c r="Z63" s="362">
        <f t="shared" si="22"/>
        <v>22.693396153841576</v>
      </c>
      <c r="AA63" s="362">
        <f t="shared" si="22"/>
        <v>6.3636235598096391E-2</v>
      </c>
      <c r="AB63" s="362">
        <f t="shared" si="22"/>
        <v>8.132878001561038E-4</v>
      </c>
      <c r="AC63" s="362">
        <f t="shared" si="22"/>
        <v>24.289127639738549</v>
      </c>
      <c r="AE63" s="359" t="str">
        <f t="shared" si="23"/>
        <v>2026-01</v>
      </c>
      <c r="AF63" s="407">
        <f t="shared" si="24"/>
        <v>48.658271470238006</v>
      </c>
      <c r="AG63" s="407">
        <f t="shared" si="24"/>
        <v>3.9032264645848027</v>
      </c>
      <c r="AH63" s="407">
        <f t="shared" si="24"/>
        <v>177.7487142483767</v>
      </c>
      <c r="AI63" s="407">
        <f t="shared" si="24"/>
        <v>230.3102121831995</v>
      </c>
      <c r="AK63" s="359" t="str">
        <f t="shared" si="25"/>
        <v>2026-01</v>
      </c>
      <c r="AL63" s="407">
        <f t="shared" si="26"/>
        <v>33.181533284108767</v>
      </c>
      <c r="AM63" s="407">
        <f t="shared" si="26"/>
        <v>122.32383757446783</v>
      </c>
      <c r="AN63" s="407">
        <f t="shared" si="26"/>
        <v>8.8793735088138419</v>
      </c>
      <c r="AO63" s="407">
        <f t="shared" si="26"/>
        <v>1016.5499458782499</v>
      </c>
      <c r="AP63" s="407">
        <f t="shared" si="26"/>
        <v>0.67234903018561354</v>
      </c>
      <c r="AQ63" s="407">
        <f t="shared" si="26"/>
        <v>5.1720725623454096E-3</v>
      </c>
      <c r="AR63" s="407">
        <f t="shared" si="26"/>
        <v>1181.6122113483884</v>
      </c>
      <c r="BB63" s="333"/>
      <c r="BJ63" s="333"/>
      <c r="BP63" s="333"/>
      <c r="BS63" s="333"/>
      <c r="BW63" s="333"/>
    </row>
    <row r="64" spans="2:75" ht="17" x14ac:dyDescent="0.2">
      <c r="F64" s="335"/>
      <c r="I64" s="359" t="str">
        <f t="shared" si="27"/>
        <v>2026-02</v>
      </c>
      <c r="J64" s="407">
        <f t="shared" si="20"/>
        <v>119.25246565396534</v>
      </c>
      <c r="K64" s="407">
        <f t="shared" si="20"/>
        <v>3.6899076096542465</v>
      </c>
      <c r="L64" s="407">
        <f t="shared" si="20"/>
        <v>22.64658090475762</v>
      </c>
      <c r="M64" s="407">
        <f t="shared" si="20"/>
        <v>1957.6033265022706</v>
      </c>
      <c r="N64" s="407">
        <f t="shared" si="20"/>
        <v>7.1879329479997856E-3</v>
      </c>
      <c r="O64" s="407">
        <f t="shared" si="20"/>
        <v>2103.199468603596</v>
      </c>
      <c r="Q64" s="359" t="str">
        <f t="shared" si="28"/>
        <v>2026-02</v>
      </c>
      <c r="R64" s="361">
        <f t="shared" si="29"/>
        <v>1.8443311179908006E-2</v>
      </c>
      <c r="S64" s="361">
        <f t="shared" si="29"/>
        <v>0</v>
      </c>
      <c r="T64" s="361"/>
      <c r="U64" s="361">
        <f t="shared" si="29"/>
        <v>1.8443311179908006E-2</v>
      </c>
      <c r="V64" s="350"/>
      <c r="W64" s="359" t="str">
        <f t="shared" si="21"/>
        <v>2026-02</v>
      </c>
      <c r="X64" s="362">
        <f t="shared" si="22"/>
        <v>1.891903183150127E-2</v>
      </c>
      <c r="Y64" s="362">
        <f t="shared" si="22"/>
        <v>19.478101954005002</v>
      </c>
      <c r="Z64" s="362">
        <f t="shared" si="22"/>
        <v>97.086552461729255</v>
      </c>
      <c r="AA64" s="362">
        <f t="shared" si="22"/>
        <v>3.2263140654322266E-2</v>
      </c>
      <c r="AB64" s="362">
        <f t="shared" si="22"/>
        <v>7.3790682381513675E-4</v>
      </c>
      <c r="AC64" s="362">
        <f t="shared" si="22"/>
        <v>116.61657449504389</v>
      </c>
      <c r="AE64" s="359" t="str">
        <f t="shared" si="23"/>
        <v>2026-02</v>
      </c>
      <c r="AF64" s="407">
        <f t="shared" si="24"/>
        <v>47.020515694515723</v>
      </c>
      <c r="AG64" s="407">
        <f t="shared" si="24"/>
        <v>12.580811096144242</v>
      </c>
      <c r="AH64" s="407">
        <f t="shared" si="24"/>
        <v>186.65388211504134</v>
      </c>
      <c r="AI64" s="407">
        <f t="shared" si="24"/>
        <v>246.25520890570129</v>
      </c>
      <c r="AK64" s="359" t="str">
        <f t="shared" si="25"/>
        <v>2026-02</v>
      </c>
      <c r="AL64" s="407">
        <f t="shared" si="26"/>
        <v>59.582242489460434</v>
      </c>
      <c r="AM64" s="407">
        <f t="shared" si="26"/>
        <v>2.5605149850061903</v>
      </c>
      <c r="AN64" s="407">
        <f t="shared" si="26"/>
        <v>7.2730172310975769</v>
      </c>
      <c r="AO64" s="407">
        <f t="shared" si="26"/>
        <v>2478.5700365111288</v>
      </c>
      <c r="AP64" s="407">
        <f t="shared" si="26"/>
        <v>3.1427808038752052</v>
      </c>
      <c r="AQ64" s="407">
        <f t="shared" si="26"/>
        <v>4.2117398579648475E-3</v>
      </c>
      <c r="AR64" s="407">
        <f t="shared" si="26"/>
        <v>2551.1328037604262</v>
      </c>
      <c r="BB64" s="333"/>
      <c r="BJ64" s="333"/>
      <c r="BP64" s="333"/>
      <c r="BS64" s="333"/>
      <c r="BW64" s="333"/>
    </row>
    <row r="65" spans="2:75" ht="17" x14ac:dyDescent="0.2">
      <c r="B65" s="408"/>
      <c r="F65" s="335"/>
      <c r="I65" s="359" t="str">
        <f t="shared" si="27"/>
        <v>2026-03</v>
      </c>
      <c r="J65" s="407">
        <f t="shared" si="20"/>
        <v>792.87954723912469</v>
      </c>
      <c r="K65" s="407">
        <f t="shared" si="20"/>
        <v>41.773759103927624</v>
      </c>
      <c r="L65" s="407">
        <f t="shared" si="20"/>
        <v>60.923282723908301</v>
      </c>
      <c r="M65" s="407">
        <f t="shared" si="20"/>
        <v>4130.9141688709587</v>
      </c>
      <c r="N65" s="407">
        <f t="shared" si="20"/>
        <v>1.3982184409542235E-2</v>
      </c>
      <c r="O65" s="407">
        <f t="shared" si="20"/>
        <v>5026.5047401223292</v>
      </c>
      <c r="Q65" s="359" t="str">
        <f t="shared" si="28"/>
        <v>2026-03</v>
      </c>
      <c r="R65" s="361">
        <f t="shared" si="29"/>
        <v>2.4826155918162795E-2</v>
      </c>
      <c r="S65" s="361">
        <f t="shared" si="29"/>
        <v>3.0580074144381737E-4</v>
      </c>
      <c r="T65" s="361"/>
      <c r="U65" s="361">
        <f t="shared" si="29"/>
        <v>2.5216639609425284E-2</v>
      </c>
      <c r="V65" s="350"/>
      <c r="W65" s="359" t="str">
        <f t="shared" si="21"/>
        <v>2026-03</v>
      </c>
      <c r="X65" s="362">
        <f t="shared" si="22"/>
        <v>9.918759336505889E-2</v>
      </c>
      <c r="Y65" s="362">
        <f t="shared" si="22"/>
        <v>34.832805598943153</v>
      </c>
      <c r="Z65" s="362">
        <f t="shared" si="22"/>
        <v>103.59590915810432</v>
      </c>
      <c r="AA65" s="362">
        <f t="shared" si="22"/>
        <v>1.502406135411539</v>
      </c>
      <c r="AB65" s="362">
        <f t="shared" si="22"/>
        <v>8.1065966787718848E-4</v>
      </c>
      <c r="AC65" s="362">
        <f t="shared" si="22"/>
        <v>140.03111914549197</v>
      </c>
      <c r="AE65" s="359" t="str">
        <f t="shared" si="23"/>
        <v>2026-03</v>
      </c>
      <c r="AF65" s="407">
        <f t="shared" si="24"/>
        <v>427.00890792167814</v>
      </c>
      <c r="AG65" s="407">
        <f t="shared" si="24"/>
        <v>33.451333953324038</v>
      </c>
      <c r="AH65" s="407">
        <f t="shared" si="24"/>
        <v>257.2209317837071</v>
      </c>
      <c r="AI65" s="407">
        <f t="shared" si="24"/>
        <v>717.68117365870921</v>
      </c>
      <c r="AK65" s="359" t="str">
        <f t="shared" si="25"/>
        <v>2026-03</v>
      </c>
      <c r="AL65" s="407">
        <f t="shared" si="26"/>
        <v>1309.3284305950785</v>
      </c>
      <c r="AM65" s="407">
        <f t="shared" si="26"/>
        <v>29.725013224738134</v>
      </c>
      <c r="AN65" s="407">
        <f t="shared" si="26"/>
        <v>526.45854330884038</v>
      </c>
      <c r="AO65" s="407">
        <f t="shared" si="26"/>
        <v>3614.3855039625209</v>
      </c>
      <c r="AP65" s="407">
        <f t="shared" si="26"/>
        <v>2.6446315725579455</v>
      </c>
      <c r="AQ65" s="407">
        <f t="shared" si="26"/>
        <v>4.6075832924543552E-3</v>
      </c>
      <c r="AR65" s="407">
        <f t="shared" si="26"/>
        <v>5482.5467302470288</v>
      </c>
      <c r="BB65" s="333"/>
      <c r="BJ65" s="333"/>
      <c r="BP65" s="333"/>
      <c r="BS65" s="333"/>
      <c r="BW65" s="333"/>
    </row>
    <row r="66" spans="2:75" ht="17" x14ac:dyDescent="0.2">
      <c r="B66" s="408"/>
      <c r="F66" s="335"/>
      <c r="I66" s="359" t="str">
        <f t="shared" si="27"/>
        <v>2026-04</v>
      </c>
      <c r="J66" s="407">
        <f t="shared" si="20"/>
        <v>175.85350384951204</v>
      </c>
      <c r="K66" s="407">
        <f t="shared" si="20"/>
        <v>13.18129692852011</v>
      </c>
      <c r="L66" s="407">
        <f t="shared" si="20"/>
        <v>69.533196118213567</v>
      </c>
      <c r="M66" s="407">
        <f t="shared" si="20"/>
        <v>1983.9024285072201</v>
      </c>
      <c r="N66" s="407">
        <f t="shared" si="20"/>
        <v>7.2189397915280876E-3</v>
      </c>
      <c r="O66" s="407">
        <f t="shared" si="20"/>
        <v>2242.4776443432575</v>
      </c>
      <c r="Q66" s="359" t="str">
        <f t="shared" si="28"/>
        <v>2026-04</v>
      </c>
      <c r="R66" s="361">
        <f t="shared" si="29"/>
        <v>1.6602819505351319E-4</v>
      </c>
      <c r="S66" s="361">
        <f t="shared" si="29"/>
        <v>1.0061557986773535E-7</v>
      </c>
      <c r="T66" s="361"/>
      <c r="U66" s="361">
        <f t="shared" si="29"/>
        <v>1.6612881063338093E-4</v>
      </c>
      <c r="V66" s="350"/>
      <c r="W66" s="359" t="str">
        <f t="shared" si="21"/>
        <v>2026-04</v>
      </c>
      <c r="X66" s="362">
        <f t="shared" si="22"/>
        <v>2.0144553473073739E-2</v>
      </c>
      <c r="Y66" s="362">
        <f t="shared" si="22"/>
        <v>9.904374405990886</v>
      </c>
      <c r="Z66" s="362">
        <f t="shared" si="22"/>
        <v>43.707098228041069</v>
      </c>
      <c r="AA66" s="362">
        <f t="shared" si="22"/>
        <v>0.20396727003662793</v>
      </c>
      <c r="AB66" s="362">
        <f t="shared" si="22"/>
        <v>7.9392702264158201E-4</v>
      </c>
      <c r="AC66" s="362">
        <f t="shared" si="22"/>
        <v>53.836378384564298</v>
      </c>
      <c r="AE66" s="359" t="str">
        <f t="shared" si="23"/>
        <v>2026-04</v>
      </c>
      <c r="AF66" s="407">
        <f t="shared" si="24"/>
        <v>187.0568181094705</v>
      </c>
      <c r="AG66" s="407">
        <f t="shared" si="24"/>
        <v>30.547668889150284</v>
      </c>
      <c r="AH66" s="407">
        <f t="shared" si="24"/>
        <v>303.93181535065264</v>
      </c>
      <c r="AI66" s="407">
        <f t="shared" si="24"/>
        <v>521.53630234927346</v>
      </c>
      <c r="AK66" s="359" t="str">
        <f t="shared" si="25"/>
        <v>2026-04</v>
      </c>
      <c r="AL66" s="407">
        <f t="shared" si="26"/>
        <v>25.861747705459408</v>
      </c>
      <c r="AM66" s="407">
        <f t="shared" si="26"/>
        <v>64.344364189885539</v>
      </c>
      <c r="AN66" s="407">
        <f t="shared" si="26"/>
        <v>213.19815395270788</v>
      </c>
      <c r="AO66" s="407">
        <f t="shared" si="26"/>
        <v>1566.9647392592699</v>
      </c>
      <c r="AP66" s="407">
        <f t="shared" si="26"/>
        <v>2.5513491207147951</v>
      </c>
      <c r="AQ66" s="407">
        <f t="shared" si="26"/>
        <v>4.3597909434538373E-3</v>
      </c>
      <c r="AR66" s="407">
        <f t="shared" si="26"/>
        <v>1872.9247140189809</v>
      </c>
      <c r="BB66" s="333"/>
      <c r="BJ66" s="333"/>
      <c r="BP66" s="333"/>
      <c r="BS66" s="333"/>
      <c r="BW66" s="333"/>
    </row>
    <row r="67" spans="2:75" ht="17" x14ac:dyDescent="0.2">
      <c r="B67" s="408"/>
      <c r="F67" s="335"/>
      <c r="I67" s="359" t="str">
        <f t="shared" si="27"/>
        <v>2026-05</v>
      </c>
      <c r="J67" s="407">
        <f t="shared" si="20"/>
        <v>143.95912076017973</v>
      </c>
      <c r="K67" s="407">
        <f t="shared" si="20"/>
        <v>8.0093105847254229</v>
      </c>
      <c r="L67" s="407">
        <f t="shared" si="20"/>
        <v>95.52760823834052</v>
      </c>
      <c r="M67" s="407">
        <f t="shared" si="20"/>
        <v>853.78253241451046</v>
      </c>
      <c r="N67" s="407">
        <f t="shared" si="20"/>
        <v>8.5916418047417963E-3</v>
      </c>
      <c r="O67" s="407">
        <f t="shared" si="20"/>
        <v>1101.287163639561</v>
      </c>
      <c r="Q67" s="359" t="str">
        <f t="shared" si="28"/>
        <v>2026-05</v>
      </c>
      <c r="R67" s="361">
        <f t="shared" si="29"/>
        <v>1.0379644663771609E-5</v>
      </c>
      <c r="S67" s="361">
        <f t="shared" si="29"/>
        <v>6.8113977249595311E-6</v>
      </c>
      <c r="T67" s="361"/>
      <c r="U67" s="361">
        <f t="shared" si="29"/>
        <v>1.7191042388731141E-5</v>
      </c>
      <c r="V67" s="350"/>
      <c r="W67" s="359" t="str">
        <f t="shared" si="21"/>
        <v>2026-05</v>
      </c>
      <c r="X67" s="362">
        <f t="shared" si="22"/>
        <v>2.1660016042005667E-2</v>
      </c>
      <c r="Y67" s="362">
        <f t="shared" si="22"/>
        <v>30.420525594978173</v>
      </c>
      <c r="Z67" s="362">
        <f t="shared" si="22"/>
        <v>56.431166123446907</v>
      </c>
      <c r="AA67" s="362">
        <f t="shared" si="22"/>
        <v>8.6591381927064448E-2</v>
      </c>
      <c r="AB67" s="362">
        <f t="shared" si="22"/>
        <v>7.9189162624970701E-4</v>
      </c>
      <c r="AC67" s="362">
        <f t="shared" si="22"/>
        <v>86.960735008020407</v>
      </c>
      <c r="AE67" s="359" t="str">
        <f t="shared" si="23"/>
        <v>2026-05</v>
      </c>
      <c r="AF67" s="407">
        <f t="shared" si="24"/>
        <v>303.80285668643563</v>
      </c>
      <c r="AG67" s="407">
        <f t="shared" si="24"/>
        <v>49.748044475564647</v>
      </c>
      <c r="AH67" s="407">
        <f t="shared" si="24"/>
        <v>278.67526857153632</v>
      </c>
      <c r="AI67" s="407">
        <f t="shared" si="24"/>
        <v>632.22616973353661</v>
      </c>
      <c r="AK67" s="359" t="str">
        <f t="shared" si="25"/>
        <v>2026-05</v>
      </c>
      <c r="AL67" s="407">
        <f t="shared" si="26"/>
        <v>187.88276841996432</v>
      </c>
      <c r="AM67" s="407">
        <f t="shared" si="26"/>
        <v>84.684367843143164</v>
      </c>
      <c r="AN67" s="407">
        <f t="shared" si="26"/>
        <v>26.023398447738959</v>
      </c>
      <c r="AO67" s="407">
        <f t="shared" si="26"/>
        <v>1522.027334009113</v>
      </c>
      <c r="AP67" s="407">
        <f t="shared" si="26"/>
        <v>1.9220201645603028</v>
      </c>
      <c r="AQ67" s="407">
        <f t="shared" si="26"/>
        <v>5.4912638343011921E-3</v>
      </c>
      <c r="AR67" s="407">
        <f t="shared" si="26"/>
        <v>1822.5453801483541</v>
      </c>
      <c r="BB67" s="333"/>
      <c r="BJ67" s="333"/>
      <c r="BP67" s="333"/>
      <c r="BS67" s="333"/>
      <c r="BW67" s="333"/>
    </row>
    <row r="68" spans="2:75" ht="17" x14ac:dyDescent="0.2">
      <c r="B68" s="408"/>
      <c r="F68" s="335"/>
      <c r="I68" s="359" t="str">
        <f t="shared" si="27"/>
        <v>2026-06</v>
      </c>
      <c r="J68" s="407">
        <f t="shared" si="20"/>
        <v>120.45084415524605</v>
      </c>
      <c r="K68" s="407">
        <f t="shared" si="20"/>
        <v>11.490115041673507</v>
      </c>
      <c r="L68" s="407">
        <f t="shared" si="20"/>
        <v>202.51748107455791</v>
      </c>
      <c r="M68" s="407">
        <f t="shared" si="20"/>
        <v>890.57706913642869</v>
      </c>
      <c r="N68" s="407">
        <f t="shared" si="20"/>
        <v>1.3633663723339826E-2</v>
      </c>
      <c r="O68" s="407">
        <f t="shared" si="20"/>
        <v>1225.0491430716295</v>
      </c>
      <c r="Q68" s="359" t="str">
        <f t="shared" si="28"/>
        <v>2026-06</v>
      </c>
      <c r="R68" s="361">
        <f t="shared" si="29"/>
        <v>3.4944220897159463E-4</v>
      </c>
      <c r="S68" s="361">
        <f t="shared" si="29"/>
        <v>2.167751063097959E-5</v>
      </c>
      <c r="T68" s="361"/>
      <c r="U68" s="361">
        <f t="shared" si="29"/>
        <v>3.7111971960257425E-4</v>
      </c>
      <c r="V68" s="350"/>
      <c r="W68" s="359" t="str">
        <f t="shared" si="21"/>
        <v>2026-06</v>
      </c>
      <c r="X68" s="362">
        <f t="shared" si="22"/>
        <v>0.10853047085220156</v>
      </c>
      <c r="Y68" s="362">
        <f t="shared" si="22"/>
        <v>15.559782299528695</v>
      </c>
      <c r="Z68" s="362">
        <f t="shared" si="22"/>
        <v>70.339667806278086</v>
      </c>
      <c r="AA68" s="362">
        <f t="shared" si="22"/>
        <v>0.35572502861577932</v>
      </c>
      <c r="AB68" s="362">
        <f t="shared" si="22"/>
        <v>7.8933094300737106E-4</v>
      </c>
      <c r="AC68" s="362">
        <f t="shared" si="22"/>
        <v>86.364494936217767</v>
      </c>
      <c r="AE68" s="359" t="str">
        <f t="shared" si="23"/>
        <v>2026-06</v>
      </c>
      <c r="AF68" s="407">
        <f t="shared" si="24"/>
        <v>849.95487232687708</v>
      </c>
      <c r="AG68" s="407">
        <f t="shared" si="24"/>
        <v>39.656261036231598</v>
      </c>
      <c r="AH68" s="407">
        <f t="shared" si="24"/>
        <v>810.83834845924218</v>
      </c>
      <c r="AI68" s="407">
        <f t="shared" si="24"/>
        <v>1700.4494818223509</v>
      </c>
      <c r="AK68" s="359" t="str">
        <f t="shared" si="25"/>
        <v>2026-06</v>
      </c>
      <c r="AL68" s="407">
        <f t="shared" si="26"/>
        <v>128.73930624449946</v>
      </c>
      <c r="AM68" s="407">
        <f t="shared" si="26"/>
        <v>215.64513729762498</v>
      </c>
      <c r="AN68" s="407">
        <f t="shared" si="26"/>
        <v>129.62937240190323</v>
      </c>
      <c r="AO68" s="407">
        <f t="shared" si="26"/>
        <v>1405.4953883648575</v>
      </c>
      <c r="AP68" s="407">
        <f t="shared" si="26"/>
        <v>4.6246730296716088</v>
      </c>
      <c r="AQ68" s="407">
        <f t="shared" si="26"/>
        <v>4.433647226505846E-3</v>
      </c>
      <c r="AR68" s="407">
        <f t="shared" si="26"/>
        <v>1884.1383109857834</v>
      </c>
      <c r="BB68" s="333"/>
      <c r="BJ68" s="333"/>
      <c r="BP68" s="333"/>
      <c r="BS68" s="333"/>
      <c r="BW68" s="333"/>
    </row>
    <row r="69" spans="2:75" ht="17" x14ac:dyDescent="0.2">
      <c r="B69" s="408"/>
      <c r="F69" s="335"/>
      <c r="I69" s="359" t="str">
        <f t="shared" si="27"/>
        <v>2026-07</v>
      </c>
      <c r="J69" s="407">
        <f t="shared" si="20"/>
        <v>89.922732934168337</v>
      </c>
      <c r="K69" s="407">
        <f t="shared" si="20"/>
        <v>15.341365988223441</v>
      </c>
      <c r="L69" s="407">
        <f t="shared" si="20"/>
        <v>108.78515507673086</v>
      </c>
      <c r="M69" s="407">
        <f t="shared" si="20"/>
        <v>1121.2842234150357</v>
      </c>
      <c r="N69" s="407">
        <f t="shared" si="20"/>
        <v>8.2692295754895791E-3</v>
      </c>
      <c r="O69" s="407">
        <f t="shared" si="20"/>
        <v>1335.3417466437338</v>
      </c>
      <c r="Q69" s="359" t="str">
        <f t="shared" si="28"/>
        <v>2026-07</v>
      </c>
      <c r="R69" s="361">
        <f t="shared" si="29"/>
        <v>6.4485975326533597E-4</v>
      </c>
      <c r="S69" s="361">
        <f t="shared" si="29"/>
        <v>1.2415432138368457E-5</v>
      </c>
      <c r="T69" s="361"/>
      <c r="U69" s="361">
        <f t="shared" si="29"/>
        <v>6.5751992678997275E-4</v>
      </c>
      <c r="V69" s="350"/>
      <c r="W69" s="359" t="str">
        <f t="shared" si="21"/>
        <v>2026-07</v>
      </c>
      <c r="X69" s="362">
        <f t="shared" si="22"/>
        <v>0.13358270531625674</v>
      </c>
      <c r="Y69" s="362">
        <f t="shared" si="22"/>
        <v>2.7083704669985229</v>
      </c>
      <c r="Z69" s="362">
        <f t="shared" si="22"/>
        <v>28.190702644225869</v>
      </c>
      <c r="AA69" s="362">
        <f t="shared" si="22"/>
        <v>0.24223846476524999</v>
      </c>
      <c r="AB69" s="362">
        <f t="shared" si="22"/>
        <v>8.1323249105480467E-4</v>
      </c>
      <c r="AC69" s="362">
        <f t="shared" si="22"/>
        <v>31.275707513796952</v>
      </c>
      <c r="AE69" s="359" t="str">
        <f t="shared" si="23"/>
        <v>2026-07</v>
      </c>
      <c r="AF69" s="407">
        <f t="shared" si="24"/>
        <v>181.8522747841759</v>
      </c>
      <c r="AG69" s="407">
        <f t="shared" si="24"/>
        <v>7.1037180753746663</v>
      </c>
      <c r="AH69" s="407">
        <f t="shared" si="24"/>
        <v>474.21408187410202</v>
      </c>
      <c r="AI69" s="407">
        <f t="shared" si="24"/>
        <v>663.17007473365265</v>
      </c>
      <c r="AK69" s="359" t="str">
        <f t="shared" si="25"/>
        <v>2026-07</v>
      </c>
      <c r="AL69" s="407">
        <f t="shared" si="26"/>
        <v>23.001142935282491</v>
      </c>
      <c r="AM69" s="407">
        <f t="shared" si="26"/>
        <v>71.628454295677244</v>
      </c>
      <c r="AN69" s="407">
        <f t="shared" si="26"/>
        <v>194.09905383848624</v>
      </c>
      <c r="AO69" s="407">
        <f t="shared" si="26"/>
        <v>1910.6626171219614</v>
      </c>
      <c r="AP69" s="407">
        <f t="shared" si="26"/>
        <v>1.553887938356638</v>
      </c>
      <c r="AQ69" s="407">
        <f t="shared" si="26"/>
        <v>4.7362655568576823E-3</v>
      </c>
      <c r="AR69" s="407">
        <f t="shared" si="26"/>
        <v>2200.9498923953206</v>
      </c>
      <c r="BB69" s="333"/>
      <c r="BJ69" s="333"/>
      <c r="BP69" s="333"/>
      <c r="BS69" s="333"/>
      <c r="BW69" s="333"/>
    </row>
    <row r="70" spans="2:75" ht="17" x14ac:dyDescent="0.2">
      <c r="B70" s="408"/>
      <c r="F70" s="335"/>
      <c r="I70" s="359" t="str">
        <f t="shared" si="27"/>
        <v>2026-08</v>
      </c>
      <c r="J70" s="407">
        <f t="shared" si="20"/>
        <v>176.88574053237539</v>
      </c>
      <c r="K70" s="407">
        <f t="shared" si="20"/>
        <v>7.7357939700759655</v>
      </c>
      <c r="L70" s="407">
        <f t="shared" si="20"/>
        <v>238.94534590788047</v>
      </c>
      <c r="M70" s="407">
        <f t="shared" si="20"/>
        <v>1317.0790417122469</v>
      </c>
      <c r="N70" s="407">
        <f t="shared" si="20"/>
        <v>7.941031939481015E-3</v>
      </c>
      <c r="O70" s="407">
        <f t="shared" si="20"/>
        <v>1740.6538631545181</v>
      </c>
      <c r="Q70" s="359" t="str">
        <f t="shared" si="28"/>
        <v>2026-08</v>
      </c>
      <c r="R70" s="361">
        <f t="shared" si="29"/>
        <v>8.8792127826309257E-5</v>
      </c>
      <c r="S70" s="361">
        <f t="shared" si="29"/>
        <v>0</v>
      </c>
      <c r="T70" s="361"/>
      <c r="U70" s="361">
        <f t="shared" si="29"/>
        <v>8.8792127826309257E-5</v>
      </c>
      <c r="V70" s="350"/>
      <c r="W70" s="359" t="str">
        <f t="shared" si="21"/>
        <v>2026-08</v>
      </c>
      <c r="X70" s="362">
        <f t="shared" si="22"/>
        <v>2.5611601517084609E-2</v>
      </c>
      <c r="Y70" s="362">
        <f t="shared" si="22"/>
        <v>1.8115422663513472</v>
      </c>
      <c r="Z70" s="362">
        <f t="shared" si="22"/>
        <v>33.801439555327207</v>
      </c>
      <c r="AA70" s="362">
        <f t="shared" si="22"/>
        <v>2.4784706836726369E-2</v>
      </c>
      <c r="AB70" s="362">
        <f t="shared" si="22"/>
        <v>8.1960312309092777E-4</v>
      </c>
      <c r="AC70" s="362">
        <f t="shared" si="22"/>
        <v>35.664197733155454</v>
      </c>
      <c r="AE70" s="359" t="str">
        <f t="shared" si="23"/>
        <v>2026-08</v>
      </c>
      <c r="AF70" s="407">
        <f t="shared" si="24"/>
        <v>359.6322803785809</v>
      </c>
      <c r="AG70" s="407">
        <f t="shared" si="24"/>
        <v>15.124040537514635</v>
      </c>
      <c r="AH70" s="407">
        <f t="shared" si="24"/>
        <v>414.7157690045733</v>
      </c>
      <c r="AI70" s="407">
        <f t="shared" si="24"/>
        <v>789.47208992066885</v>
      </c>
      <c r="AK70" s="359" t="str">
        <f t="shared" si="25"/>
        <v>2026-08</v>
      </c>
      <c r="AL70" s="407">
        <f t="shared" si="26"/>
        <v>19.449355955523874</v>
      </c>
      <c r="AM70" s="407">
        <f t="shared" si="26"/>
        <v>192.70961153694631</v>
      </c>
      <c r="AN70" s="407">
        <f t="shared" si="26"/>
        <v>58.209074779614618</v>
      </c>
      <c r="AO70" s="407">
        <f t="shared" si="26"/>
        <v>1620.2457522599193</v>
      </c>
      <c r="AP70" s="407">
        <f t="shared" si="26"/>
        <v>5.4692606459302535</v>
      </c>
      <c r="AQ70" s="407">
        <f t="shared" si="26"/>
        <v>4.7221457571140334E-3</v>
      </c>
      <c r="AR70" s="407">
        <f t="shared" si="26"/>
        <v>1896.0877773236916</v>
      </c>
      <c r="BB70" s="333"/>
      <c r="BJ70" s="333"/>
      <c r="BP70" s="333"/>
      <c r="BS70" s="333"/>
      <c r="BW70" s="333"/>
    </row>
    <row r="71" spans="2:75" ht="18" thickBot="1" x14ac:dyDescent="0.25">
      <c r="B71" s="408"/>
      <c r="F71" s="335"/>
      <c r="I71" s="369" t="str">
        <f t="shared" si="27"/>
        <v>2026-09</v>
      </c>
      <c r="J71" s="409">
        <f t="shared" si="20"/>
        <v>176.25309589642464</v>
      </c>
      <c r="K71" s="409">
        <f t="shared" si="20"/>
        <v>11.482157765710326</v>
      </c>
      <c r="L71" s="409">
        <f t="shared" si="20"/>
        <v>72.890156633898144</v>
      </c>
      <c r="M71" s="409">
        <f t="shared" si="20"/>
        <v>854.09786753296021</v>
      </c>
      <c r="N71" s="409">
        <f t="shared" si="20"/>
        <v>7.4649490325100296E-3</v>
      </c>
      <c r="O71" s="409">
        <f t="shared" si="20"/>
        <v>1114.7307427780258</v>
      </c>
      <c r="Q71" s="369" t="str">
        <f t="shared" si="28"/>
        <v>2026-09</v>
      </c>
      <c r="R71" s="371">
        <f t="shared" si="29"/>
        <v>1.1401485835449364E-3</v>
      </c>
      <c r="S71" s="371">
        <f t="shared" si="29"/>
        <v>5.1365565923333593E-5</v>
      </c>
      <c r="T71" s="371"/>
      <c r="U71" s="371">
        <f t="shared" si="29"/>
        <v>1.1915141494682701E-3</v>
      </c>
      <c r="V71" s="350"/>
      <c r="W71" s="369" t="str">
        <f t="shared" si="21"/>
        <v>2026-09</v>
      </c>
      <c r="X71" s="372">
        <f t="shared" si="22"/>
        <v>2.4924257723796452E-2</v>
      </c>
      <c r="Y71" s="372">
        <f t="shared" si="22"/>
        <v>3.4328319807336714</v>
      </c>
      <c r="Z71" s="372">
        <f t="shared" si="22"/>
        <v>35.059066486650337</v>
      </c>
      <c r="AA71" s="372">
        <f t="shared" si="22"/>
        <v>3.0242101272051465E-2</v>
      </c>
      <c r="AB71" s="372">
        <f t="shared" si="22"/>
        <v>1.2149857011536328E-3</v>
      </c>
      <c r="AC71" s="372">
        <f t="shared" si="22"/>
        <v>38.548279812081013</v>
      </c>
      <c r="AE71" s="369" t="str">
        <f t="shared" si="23"/>
        <v>2026-09</v>
      </c>
      <c r="AF71" s="409">
        <f t="shared" si="24"/>
        <v>522.09843699528142</v>
      </c>
      <c r="AG71" s="409">
        <f t="shared" si="24"/>
        <v>21.189451268188336</v>
      </c>
      <c r="AH71" s="409">
        <f t="shared" si="24"/>
        <v>418.52043098609386</v>
      </c>
      <c r="AI71" s="409">
        <f t="shared" si="24"/>
        <v>961.80831924956362</v>
      </c>
      <c r="AK71" s="369" t="str">
        <f t="shared" si="25"/>
        <v>2026-09</v>
      </c>
      <c r="AL71" s="409">
        <f t="shared" si="26"/>
        <v>21.184141234307297</v>
      </c>
      <c r="AM71" s="409">
        <f t="shared" si="26"/>
        <v>147.76879324318682</v>
      </c>
      <c r="AN71" s="409">
        <f t="shared" si="26"/>
        <v>11.830024362299728</v>
      </c>
      <c r="AO71" s="409">
        <f t="shared" si="26"/>
        <v>1042.4462630865312</v>
      </c>
      <c r="AP71" s="409">
        <f t="shared" si="26"/>
        <v>11.86403008512656</v>
      </c>
      <c r="AQ71" s="409">
        <f t="shared" si="26"/>
        <v>7.0557427425228438E-3</v>
      </c>
      <c r="AR71" s="409">
        <f t="shared" si="26"/>
        <v>1235.1003077541941</v>
      </c>
      <c r="BB71" s="333"/>
      <c r="BJ71" s="333"/>
      <c r="BP71" s="333"/>
      <c r="BS71" s="333"/>
      <c r="BW71" s="333"/>
    </row>
    <row r="72" spans="2:75" s="348" customFormat="1" ht="18" thickBot="1" x14ac:dyDescent="0.25">
      <c r="B72" s="333"/>
      <c r="C72" s="332"/>
      <c r="D72" s="332"/>
      <c r="E72" s="332"/>
      <c r="F72" s="410"/>
      <c r="I72" s="374" t="str">
        <f t="shared" si="27"/>
        <v>Total</v>
      </c>
      <c r="J72" s="375">
        <f t="shared" ref="J72:O72" si="30">SUM(J60:J71)</f>
        <v>1987.0328737970594</v>
      </c>
      <c r="K72" s="375">
        <f t="shared" si="30"/>
        <v>151.30206531006991</v>
      </c>
      <c r="L72" s="375">
        <f t="shared" si="30"/>
        <v>1030.8728307887229</v>
      </c>
      <c r="M72" s="375">
        <f t="shared" si="30"/>
        <v>16287.437611683115</v>
      </c>
      <c r="N72" s="375">
        <f t="shared" si="30"/>
        <v>0.11175983451084885</v>
      </c>
      <c r="O72" s="376">
        <f t="shared" si="30"/>
        <v>19456.75714141348</v>
      </c>
      <c r="Q72" s="374" t="str">
        <f t="shared" si="28"/>
        <v>Total</v>
      </c>
      <c r="R72" s="377">
        <f>R88/1024</f>
        <v>5.647205945751909E-2</v>
      </c>
      <c r="S72" s="377">
        <f>S88/1024</f>
        <v>4.0273551530844922E-4</v>
      </c>
      <c r="T72" s="378"/>
      <c r="U72" s="379">
        <f>U88/1024</f>
        <v>5.6959722664032479E-2</v>
      </c>
      <c r="V72" s="349"/>
      <c r="W72" s="374" t="str">
        <f t="shared" si="21"/>
        <v>Total</v>
      </c>
      <c r="X72" s="380">
        <f t="shared" ref="X72:AC72" si="31">SUM(X60:X71)</f>
        <v>0.71191509795698749</v>
      </c>
      <c r="Y72" s="380">
        <f t="shared" si="31"/>
        <v>125.49149283665403</v>
      </c>
      <c r="Z72" s="380">
        <f t="shared" si="31"/>
        <v>546.98852447091792</v>
      </c>
      <c r="AA72" s="380">
        <f t="shared" si="31"/>
        <v>7.9230079236703927</v>
      </c>
      <c r="AB72" s="380">
        <f t="shared" si="31"/>
        <v>9.9970792080057349E-3</v>
      </c>
      <c r="AC72" s="381">
        <f t="shared" si="31"/>
        <v>681.12493740840728</v>
      </c>
      <c r="AE72" s="411" t="s">
        <v>134</v>
      </c>
      <c r="AF72" s="412">
        <f t="shared" ref="AF72:AH72" si="32">SUM(AF60:AF71)</f>
        <v>3218.2847417948187</v>
      </c>
      <c r="AG72" s="412">
        <f t="shared" si="32"/>
        <v>222.01599233313436</v>
      </c>
      <c r="AH72" s="412">
        <f t="shared" si="32"/>
        <v>3726.8262687195074</v>
      </c>
      <c r="AI72" s="413">
        <f>SUM(AI60:AI71)</f>
        <v>7167.1270028474601</v>
      </c>
      <c r="AK72" s="411" t="s">
        <v>134</v>
      </c>
      <c r="AL72" s="375">
        <f t="shared" ref="AL72:AQ72" si="33">SUM(AL60:AL71)</f>
        <v>1921.85378372439</v>
      </c>
      <c r="AM72" s="375">
        <f t="shared" si="33"/>
        <v>1130.8794162653242</v>
      </c>
      <c r="AN72" s="375">
        <f t="shared" si="33"/>
        <v>1256.6145313656391</v>
      </c>
      <c r="AO72" s="375">
        <f t="shared" si="33"/>
        <v>18369.759880266509</v>
      </c>
      <c r="AP72" s="375">
        <f t="shared" si="33"/>
        <v>49.70529093920765</v>
      </c>
      <c r="AQ72" s="375">
        <f t="shared" si="33"/>
        <v>5.8100694282074851E-2</v>
      </c>
      <c r="AR72" s="376">
        <f>SUM(AR60:AR71)</f>
        <v>22728.871003255354</v>
      </c>
    </row>
    <row r="73" spans="2:75" x14ac:dyDescent="0.2">
      <c r="B73" s="414"/>
      <c r="C73" s="348"/>
      <c r="D73" s="348"/>
      <c r="E73" s="348"/>
      <c r="F73" s="404"/>
      <c r="I73" s="333"/>
      <c r="Q73" s="350"/>
      <c r="R73" s="350"/>
      <c r="S73" s="350"/>
      <c r="T73" s="350"/>
      <c r="AI73" s="333"/>
      <c r="BB73" s="333"/>
      <c r="BJ73" s="333"/>
      <c r="BP73" s="333"/>
      <c r="BS73" s="333"/>
      <c r="BW73" s="333"/>
    </row>
    <row r="74" spans="2:75" x14ac:dyDescent="0.2">
      <c r="F74" s="335"/>
      <c r="I74" s="348" t="s">
        <v>442</v>
      </c>
      <c r="Q74" s="1027" t="s">
        <v>442</v>
      </c>
      <c r="R74" s="1027"/>
      <c r="S74" s="350"/>
      <c r="T74" s="350"/>
      <c r="U74" s="350"/>
      <c r="V74" s="350"/>
      <c r="W74" s="348" t="s">
        <v>442</v>
      </c>
      <c r="AE74" s="348" t="s">
        <v>442</v>
      </c>
      <c r="AI74" s="333"/>
      <c r="AK74" s="348" t="s">
        <v>442</v>
      </c>
      <c r="AX74" s="348"/>
      <c r="AY74" s="348"/>
      <c r="BB74" s="333"/>
      <c r="BJ74" s="333"/>
      <c r="BP74" s="333"/>
      <c r="BS74" s="333"/>
      <c r="BW74" s="333"/>
    </row>
    <row r="75" spans="2:75" s="332" customFormat="1" ht="34" x14ac:dyDescent="0.2">
      <c r="B75" s="333"/>
      <c r="C75" s="333"/>
      <c r="D75" s="333"/>
      <c r="E75" s="333"/>
      <c r="F75" s="335"/>
      <c r="I75" s="355" t="s">
        <v>441</v>
      </c>
      <c r="J75" s="356" t="s">
        <v>397</v>
      </c>
      <c r="K75" s="356" t="s">
        <v>428</v>
      </c>
      <c r="L75" s="356" t="s">
        <v>418</v>
      </c>
      <c r="M75" s="356" t="s">
        <v>419</v>
      </c>
      <c r="N75" s="356" t="s">
        <v>405</v>
      </c>
      <c r="O75" s="356" t="s">
        <v>134</v>
      </c>
      <c r="Q75" s="355" t="s">
        <v>441</v>
      </c>
      <c r="R75" s="357" t="s">
        <v>406</v>
      </c>
      <c r="S75" s="357" t="s">
        <v>407</v>
      </c>
      <c r="T75" s="357" t="s">
        <v>405</v>
      </c>
      <c r="U75" s="356" t="s">
        <v>134</v>
      </c>
      <c r="V75" s="415"/>
      <c r="W75" s="355" t="s">
        <v>441</v>
      </c>
      <c r="X75" s="356" t="s">
        <v>420</v>
      </c>
      <c r="Y75" s="356" t="s">
        <v>421</v>
      </c>
      <c r="Z75" s="356" t="s">
        <v>422</v>
      </c>
      <c r="AA75" s="358" t="s">
        <v>411</v>
      </c>
      <c r="AB75" s="358" t="s">
        <v>412</v>
      </c>
      <c r="AC75" s="407" t="s">
        <v>134</v>
      </c>
      <c r="AD75" s="333"/>
      <c r="AE75" s="355" t="s">
        <v>441</v>
      </c>
      <c r="AF75" s="356" t="str">
        <f>AF41</f>
        <v>DPR</v>
      </c>
      <c r="AG75" s="356" t="str">
        <f>AG41</f>
        <v>GMI</v>
      </c>
      <c r="AH75" s="416" t="s">
        <v>412</v>
      </c>
      <c r="AI75" s="356" t="s">
        <v>134</v>
      </c>
      <c r="AJ75" s="333"/>
      <c r="AK75" s="355" t="s">
        <v>441</v>
      </c>
      <c r="AL75" s="356" t="s">
        <v>426</v>
      </c>
      <c r="AM75" s="356" t="s">
        <v>418</v>
      </c>
      <c r="AN75" s="356" t="s">
        <v>429</v>
      </c>
      <c r="AO75" s="356" t="s">
        <v>419</v>
      </c>
      <c r="AP75" s="356" t="s">
        <v>430</v>
      </c>
      <c r="AQ75" s="356" t="s">
        <v>405</v>
      </c>
      <c r="AR75" s="407" t="s">
        <v>134</v>
      </c>
      <c r="AS75" s="333"/>
      <c r="AT75" s="333"/>
      <c r="AU75" s="333"/>
      <c r="AV75" s="333"/>
      <c r="AW75" s="333"/>
      <c r="AX75" s="333"/>
      <c r="AY75" s="333"/>
      <c r="AZ75" s="333"/>
      <c r="BA75" s="333"/>
      <c r="BB75" s="333"/>
      <c r="BC75" s="333"/>
      <c r="BD75" s="333"/>
      <c r="BE75" s="333"/>
      <c r="BF75" s="333"/>
      <c r="BG75" s="333"/>
      <c r="BH75" s="333"/>
      <c r="BI75" s="333"/>
      <c r="BJ75" s="333"/>
      <c r="BK75" s="333"/>
      <c r="BL75" s="333"/>
      <c r="BM75" s="333"/>
      <c r="BN75" s="333"/>
      <c r="BO75" s="333"/>
      <c r="BP75" s="333"/>
      <c r="BQ75" s="333"/>
    </row>
    <row r="76" spans="2:75" ht="17" x14ac:dyDescent="0.2">
      <c r="F76" s="335"/>
      <c r="I76" s="359" t="str">
        <f>I94</f>
        <v>2025-10</v>
      </c>
      <c r="J76" s="417">
        <v>39030.358690787063</v>
      </c>
      <c r="K76" s="417">
        <v>9814.6817438043545</v>
      </c>
      <c r="L76" s="417">
        <v>8341.8938361434193</v>
      </c>
      <c r="M76" s="417">
        <v>870597.40242581966</v>
      </c>
      <c r="N76" s="417">
        <v>8.9398642200976575</v>
      </c>
      <c r="O76" s="417">
        <v>927793.27656077454</v>
      </c>
      <c r="Q76" s="359" t="str">
        <f>I94</f>
        <v>2025-10</v>
      </c>
      <c r="R76" s="418">
        <v>5.7641530409455202E-2</v>
      </c>
      <c r="S76" s="419"/>
      <c r="T76" s="419"/>
      <c r="U76" s="419">
        <v>5.7641530409455202E-2</v>
      </c>
      <c r="V76" s="350"/>
      <c r="W76" s="359" t="str">
        <f t="shared" ref="W76:W88" si="34">I94</f>
        <v>2025-10</v>
      </c>
      <c r="X76" s="420">
        <v>21.151710963807936</v>
      </c>
      <c r="Y76" s="420">
        <v>2531.8339811116357</v>
      </c>
      <c r="Z76" s="420">
        <v>27290.320078845034</v>
      </c>
      <c r="AA76" s="420">
        <v>0.55809990037232604</v>
      </c>
      <c r="AB76" s="420">
        <v>0.83994475100189403</v>
      </c>
      <c r="AC76" s="420">
        <v>29844.703815571851</v>
      </c>
      <c r="AE76" s="359" t="str">
        <f t="shared" ref="AE76:AE88" si="35">I94</f>
        <v>2025-10</v>
      </c>
      <c r="AF76" s="420">
        <v>134797.09113318758</v>
      </c>
      <c r="AG76" s="420">
        <v>3370.6432566782369</v>
      </c>
      <c r="AH76" s="420">
        <v>118868.78529745704</v>
      </c>
      <c r="AI76" s="420">
        <v>257036.51968732287</v>
      </c>
      <c r="AJ76" s="343"/>
      <c r="AK76" s="359" t="str">
        <f t="shared" ref="AK76:AK88" si="36">I94</f>
        <v>2025-10</v>
      </c>
      <c r="AL76" s="420">
        <v>23824.952257450619</v>
      </c>
      <c r="AM76" s="420">
        <v>66086.192519398406</v>
      </c>
      <c r="AN76" s="420">
        <v>2416.6534222075643</v>
      </c>
      <c r="AO76" s="420">
        <v>797962.6492332269</v>
      </c>
      <c r="AP76" s="420">
        <v>1057.3863002825447</v>
      </c>
      <c r="AQ76" s="420">
        <v>4.5477806599810515</v>
      </c>
      <c r="AR76" s="420">
        <v>891352.38151322608</v>
      </c>
      <c r="BB76" s="333"/>
      <c r="BJ76" s="333"/>
      <c r="BP76" s="333"/>
      <c r="BS76" s="333"/>
      <c r="BW76" s="333"/>
    </row>
    <row r="77" spans="2:75" ht="17" x14ac:dyDescent="0.2">
      <c r="F77" s="335"/>
      <c r="I77" s="359" t="str">
        <f t="shared" ref="I77:I88" si="37">I95</f>
        <v>2025-11</v>
      </c>
      <c r="J77" s="417">
        <v>66786.239385296532</v>
      </c>
      <c r="K77" s="417">
        <v>15574.680371900928</v>
      </c>
      <c r="L77" s="417">
        <v>19005.640186593799</v>
      </c>
      <c r="M77" s="417">
        <v>626310.28324870986</v>
      </c>
      <c r="N77" s="417">
        <v>12.643731515854585</v>
      </c>
      <c r="O77" s="417">
        <v>727689.48692401696</v>
      </c>
      <c r="Q77" s="359" t="str">
        <f t="shared" ref="Q77:Q88" si="38">I95</f>
        <v>2025-11</v>
      </c>
      <c r="R77" s="418">
        <v>5.9239974832162208</v>
      </c>
      <c r="S77" s="419">
        <v>4.3506780639290801E-3</v>
      </c>
      <c r="T77" s="419"/>
      <c r="U77" s="419">
        <v>5.9283481612801499</v>
      </c>
      <c r="V77" s="350"/>
      <c r="W77" s="359" t="str">
        <f t="shared" si="34"/>
        <v>2025-11</v>
      </c>
      <c r="X77" s="420">
        <v>197.80937743931941</v>
      </c>
      <c r="Y77" s="420">
        <v>2620.7184833912133</v>
      </c>
      <c r="Z77" s="420">
        <v>17109.587840451844</v>
      </c>
      <c r="AA77" s="420">
        <v>237.43348157405828</v>
      </c>
      <c r="AB77" s="420">
        <v>0.80389704182744004</v>
      </c>
      <c r="AC77" s="420">
        <v>20166.353079898261</v>
      </c>
      <c r="AE77" s="359" t="str">
        <f t="shared" si="35"/>
        <v>2025-11</v>
      </c>
      <c r="AF77" s="420">
        <v>96107.170747955199</v>
      </c>
      <c r="AG77" s="420">
        <v>3510.5190824642727</v>
      </c>
      <c r="AH77" s="420">
        <v>139533.34274044514</v>
      </c>
      <c r="AI77" s="420">
        <v>239151.0325708646</v>
      </c>
      <c r="AJ77" s="343"/>
      <c r="AK77" s="359" t="str">
        <f t="shared" si="36"/>
        <v>2025-11</v>
      </c>
      <c r="AL77" s="420">
        <v>36378.960235358201</v>
      </c>
      <c r="AM77" s="420">
        <v>66549.925135274403</v>
      </c>
      <c r="AN77" s="420">
        <v>7100.2209904380052</v>
      </c>
      <c r="AO77" s="420">
        <v>526366.65859768249</v>
      </c>
      <c r="AP77" s="420">
        <v>2733.64700967725</v>
      </c>
      <c r="AQ77" s="420">
        <v>4.529339622706166</v>
      </c>
      <c r="AR77" s="420">
        <v>639133.94130805309</v>
      </c>
      <c r="BB77" s="333"/>
      <c r="BJ77" s="333"/>
      <c r="BP77" s="333"/>
      <c r="BS77" s="333"/>
      <c r="BW77" s="333"/>
    </row>
    <row r="78" spans="2:75" ht="17" x14ac:dyDescent="0.2">
      <c r="F78" s="335"/>
      <c r="I78" s="359" t="str">
        <f t="shared" si="37"/>
        <v>2025-12</v>
      </c>
      <c r="J78" s="417">
        <v>40843.858860962915</v>
      </c>
      <c r="K78" s="417">
        <v>6603.2537579191758</v>
      </c>
      <c r="L78" s="417">
        <v>97269.230384076931</v>
      </c>
      <c r="M78" s="417">
        <v>678697.91298107023</v>
      </c>
      <c r="N78" s="417">
        <v>9.2199209863319798</v>
      </c>
      <c r="O78" s="417">
        <v>823423.4759050156</v>
      </c>
      <c r="Q78" s="359" t="str">
        <f t="shared" si="38"/>
        <v>2025-12</v>
      </c>
      <c r="R78" s="418">
        <v>2.8403802914544909</v>
      </c>
      <c r="S78" s="419">
        <v>1.28746032714843E-5</v>
      </c>
      <c r="T78" s="419"/>
      <c r="U78" s="419">
        <v>2.8403931660577624</v>
      </c>
      <c r="V78" s="350"/>
      <c r="W78" s="359" t="str">
        <f t="shared" si="34"/>
        <v>2025-12</v>
      </c>
      <c r="X78" s="420">
        <v>21.100985529832499</v>
      </c>
      <c r="Y78" s="420">
        <v>824.32618421316079</v>
      </c>
      <c r="Z78" s="420">
        <v>13029.622554454942</v>
      </c>
      <c r="AA78" s="420">
        <v>5272.3095600837742</v>
      </c>
      <c r="AB78" s="420">
        <v>0.82630631234496799</v>
      </c>
      <c r="AC78" s="420">
        <v>19148.185590594054</v>
      </c>
      <c r="AE78" s="359" t="str">
        <f t="shared" si="35"/>
        <v>2025-12</v>
      </c>
      <c r="AF78" s="420">
        <v>67284.033724684195</v>
      </c>
      <c r="AG78" s="420">
        <v>2039.3486748039627</v>
      </c>
      <c r="AH78" s="420">
        <v>155608.26692010806</v>
      </c>
      <c r="AI78" s="420">
        <v>224931.64931959621</v>
      </c>
      <c r="AJ78" s="343"/>
      <c r="AK78" s="359" t="str">
        <f t="shared" si="36"/>
        <v>2025-12</v>
      </c>
      <c r="AL78" s="420">
        <v>56166.637124553185</v>
      </c>
      <c r="AM78" s="420">
        <v>71640.9481497667</v>
      </c>
      <c r="AN78" s="420">
        <v>73441.993590310187</v>
      </c>
      <c r="AO78" s="420">
        <v>920700.8871775578</v>
      </c>
      <c r="AP78" s="420">
        <v>11835.522643426426</v>
      </c>
      <c r="AQ78" s="420">
        <v>4.5527728460728953</v>
      </c>
      <c r="AR78" s="420">
        <v>1133790.5414584605</v>
      </c>
      <c r="BB78" s="333"/>
      <c r="BJ78" s="333"/>
      <c r="BP78" s="333"/>
      <c r="BS78" s="333"/>
      <c r="BW78" s="333"/>
    </row>
    <row r="79" spans="2:75" ht="17" x14ac:dyDescent="0.2">
      <c r="F79" s="335"/>
      <c r="I79" s="359" t="str">
        <f t="shared" si="37"/>
        <v>2026-01</v>
      </c>
      <c r="J79" s="417">
        <v>49513.185585642052</v>
      </c>
      <c r="K79" s="417">
        <v>7532.1030435562116</v>
      </c>
      <c r="L79" s="417">
        <v>38305.756282271803</v>
      </c>
      <c r="M79" s="417">
        <v>1078868.081822081</v>
      </c>
      <c r="N79" s="417">
        <v>7.5660308348014809</v>
      </c>
      <c r="O79" s="417">
        <v>1174226.6927643858</v>
      </c>
      <c r="Q79" s="359" t="str">
        <f t="shared" si="38"/>
        <v>2026-01</v>
      </c>
      <c r="R79" s="418">
        <v>2.240193145349612</v>
      </c>
      <c r="S79" s="419">
        <v>3.1024124473333299E-4</v>
      </c>
      <c r="T79" s="419"/>
      <c r="U79" s="419">
        <v>2.2405033865943453</v>
      </c>
      <c r="V79" s="350"/>
      <c r="W79" s="359" t="str">
        <f t="shared" si="34"/>
        <v>2026-01</v>
      </c>
      <c r="X79" s="420">
        <v>25.5173107311129</v>
      </c>
      <c r="Y79" s="420">
        <v>1542.5154188675785</v>
      </c>
      <c r="Z79" s="420">
        <v>23238.037661533774</v>
      </c>
      <c r="AA79" s="420">
        <v>65.163505252450705</v>
      </c>
      <c r="AB79" s="420">
        <v>0.8328067073598503</v>
      </c>
      <c r="AC79" s="420">
        <v>24872.066703092274</v>
      </c>
      <c r="AE79" s="359" t="str">
        <f t="shared" si="35"/>
        <v>2026-01</v>
      </c>
      <c r="AF79" s="420">
        <v>49826.069985523718</v>
      </c>
      <c r="AG79" s="420">
        <v>3996.903899734838</v>
      </c>
      <c r="AH79" s="420">
        <v>182014.68339033774</v>
      </c>
      <c r="AI79" s="420">
        <v>235837.65727559628</v>
      </c>
      <c r="AJ79" s="343"/>
      <c r="AK79" s="359" t="str">
        <f t="shared" si="36"/>
        <v>2026-01</v>
      </c>
      <c r="AL79" s="420">
        <v>33977.890082927377</v>
      </c>
      <c r="AM79" s="420">
        <v>125259.60967625506</v>
      </c>
      <c r="AN79" s="420">
        <v>9092.4784730253741</v>
      </c>
      <c r="AO79" s="420">
        <v>1040947.1445793279</v>
      </c>
      <c r="AP79" s="420">
        <v>688.48540691006826</v>
      </c>
      <c r="AQ79" s="420">
        <v>5.2962023038416994</v>
      </c>
      <c r="AR79" s="420">
        <v>1209970.9044207497</v>
      </c>
      <c r="BB79" s="333"/>
      <c r="BJ79" s="333"/>
      <c r="BP79" s="333"/>
      <c r="BS79" s="333"/>
      <c r="BW79" s="333"/>
    </row>
    <row r="80" spans="2:75" ht="17" x14ac:dyDescent="0.2">
      <c r="F80" s="335"/>
      <c r="I80" s="359" t="str">
        <f t="shared" si="37"/>
        <v>2026-02</v>
      </c>
      <c r="J80" s="417">
        <v>122114.52482966051</v>
      </c>
      <c r="K80" s="417">
        <v>3778.4653922859484</v>
      </c>
      <c r="L80" s="417">
        <v>23190.098846471803</v>
      </c>
      <c r="M80" s="417">
        <v>2004585.8063383251</v>
      </c>
      <c r="N80" s="417">
        <v>7.3604433387517805</v>
      </c>
      <c r="O80" s="417">
        <v>2153676.2558500823</v>
      </c>
      <c r="Q80" s="359" t="str">
        <f t="shared" si="38"/>
        <v>2026-02</v>
      </c>
      <c r="R80" s="418">
        <v>18.885950648225798</v>
      </c>
      <c r="S80" s="419"/>
      <c r="T80" s="419"/>
      <c r="U80" s="419">
        <v>18.885950648225798</v>
      </c>
      <c r="V80" s="350"/>
      <c r="W80" s="359" t="str">
        <f t="shared" si="34"/>
        <v>2026-02</v>
      </c>
      <c r="X80" s="420">
        <v>19.3730885954573</v>
      </c>
      <c r="Y80" s="420">
        <v>19945.576400901122</v>
      </c>
      <c r="Z80" s="420">
        <v>99416.629720810757</v>
      </c>
      <c r="AA80" s="420">
        <v>33.037456030026</v>
      </c>
      <c r="AB80" s="420">
        <v>0.75561658758670003</v>
      </c>
      <c r="AC80" s="420">
        <v>119415.37228292495</v>
      </c>
      <c r="AE80" s="359" t="str">
        <f t="shared" si="35"/>
        <v>2026-02</v>
      </c>
      <c r="AF80" s="420">
        <v>48149.0080711841</v>
      </c>
      <c r="AG80" s="420">
        <v>12882.750562451703</v>
      </c>
      <c r="AH80" s="420">
        <v>191133.57528580233</v>
      </c>
      <c r="AI80" s="420">
        <v>252165.33391943813</v>
      </c>
      <c r="AJ80" s="343"/>
      <c r="AK80" s="359" t="str">
        <f t="shared" si="36"/>
        <v>2026-02</v>
      </c>
      <c r="AL80" s="420">
        <v>61012.216309207484</v>
      </c>
      <c r="AM80" s="420">
        <v>2621.9673446463389</v>
      </c>
      <c r="AN80" s="420">
        <v>7447.5696446439188</v>
      </c>
      <c r="AO80" s="420">
        <v>2538055.7173873959</v>
      </c>
      <c r="AP80" s="420">
        <v>3218.2075431682101</v>
      </c>
      <c r="AQ80" s="420">
        <v>4.3128216145560039</v>
      </c>
      <c r="AR80" s="420">
        <v>2612359.9910506764</v>
      </c>
      <c r="BB80" s="333"/>
      <c r="BJ80" s="333"/>
      <c r="BP80" s="333"/>
      <c r="BS80" s="333"/>
      <c r="BW80" s="333"/>
    </row>
    <row r="81" spans="2:82" ht="17" x14ac:dyDescent="0.2">
      <c r="F81" s="335"/>
      <c r="I81" s="359" t="str">
        <f t="shared" si="37"/>
        <v>2026-03</v>
      </c>
      <c r="J81" s="417">
        <v>811908.65637286368</v>
      </c>
      <c r="K81" s="417">
        <v>42776.329322421887</v>
      </c>
      <c r="L81" s="417">
        <v>62385.4415092821</v>
      </c>
      <c r="M81" s="417">
        <v>4230056.1089238618</v>
      </c>
      <c r="N81" s="417">
        <v>14.317756835371249</v>
      </c>
      <c r="O81" s="417">
        <v>5147140.8538852651</v>
      </c>
      <c r="Q81" s="359" t="str">
        <f t="shared" si="38"/>
        <v>2026-03</v>
      </c>
      <c r="R81" s="419">
        <v>25.421983660198702</v>
      </c>
      <c r="S81" s="419">
        <v>0.31313995923846899</v>
      </c>
      <c r="T81" s="419">
        <v>8.6715340614318806E-2</v>
      </c>
      <c r="U81" s="419">
        <v>25.82183896005149</v>
      </c>
      <c r="V81" s="350"/>
      <c r="W81" s="359" t="str">
        <f t="shared" si="34"/>
        <v>2026-03</v>
      </c>
      <c r="X81" s="420">
        <v>101.5680956058203</v>
      </c>
      <c r="Y81" s="420">
        <v>35668.792933317789</v>
      </c>
      <c r="Z81" s="420">
        <v>106082.21097789882</v>
      </c>
      <c r="AA81" s="420">
        <v>1538.4638826614159</v>
      </c>
      <c r="AB81" s="420">
        <v>0.83011549990624101</v>
      </c>
      <c r="AC81" s="420">
        <v>143391.86600498378</v>
      </c>
      <c r="AE81" s="359" t="str">
        <f t="shared" si="35"/>
        <v>2026-03</v>
      </c>
      <c r="AF81" s="420">
        <v>437257.12171179842</v>
      </c>
      <c r="AG81" s="420">
        <v>34254.165968203815</v>
      </c>
      <c r="AH81" s="420">
        <v>263394.23414651607</v>
      </c>
      <c r="AI81" s="420">
        <v>734905.52182651823</v>
      </c>
      <c r="AJ81" s="343"/>
      <c r="AK81" s="359" t="str">
        <f t="shared" si="36"/>
        <v>2026-03</v>
      </c>
      <c r="AL81" s="420">
        <v>1340752.3129293604</v>
      </c>
      <c r="AM81" s="420">
        <v>30438.41354213185</v>
      </c>
      <c r="AN81" s="420">
        <v>539093.54834825255</v>
      </c>
      <c r="AO81" s="420">
        <v>3701130.7560576214</v>
      </c>
      <c r="AP81" s="420">
        <v>2708.1027302993361</v>
      </c>
      <c r="AQ81" s="420">
        <v>4.7181652914732597</v>
      </c>
      <c r="AR81" s="420">
        <v>5614127.8517729575</v>
      </c>
      <c r="BB81" s="333"/>
      <c r="BJ81" s="333"/>
      <c r="BP81" s="333"/>
      <c r="BS81" s="333"/>
      <c r="BW81" s="333"/>
    </row>
    <row r="82" spans="2:82" ht="17" x14ac:dyDescent="0.2">
      <c r="F82" s="335"/>
      <c r="I82" s="359" t="str">
        <f t="shared" si="37"/>
        <v>2026-04</v>
      </c>
      <c r="J82" s="417">
        <v>180073.98794190033</v>
      </c>
      <c r="K82" s="417">
        <v>13497.648054804593</v>
      </c>
      <c r="L82" s="417">
        <v>71201.992825050693</v>
      </c>
      <c r="M82" s="417">
        <v>2031516.0867913933</v>
      </c>
      <c r="N82" s="417">
        <v>7.3921943465247617</v>
      </c>
      <c r="O82" s="417">
        <v>2296297.1078074956</v>
      </c>
      <c r="Q82" s="359" t="str">
        <f t="shared" si="38"/>
        <v>2026-04</v>
      </c>
      <c r="R82" s="419">
        <v>0.17001287173479751</v>
      </c>
      <c r="S82" s="419">
        <v>1.0303035378456099E-4</v>
      </c>
      <c r="T82" s="419"/>
      <c r="U82" s="419">
        <v>0.17011590208858207</v>
      </c>
      <c r="V82" s="350"/>
      <c r="W82" s="359" t="str">
        <f t="shared" si="34"/>
        <v>2026-04</v>
      </c>
      <c r="X82" s="420">
        <v>20.628022756427509</v>
      </c>
      <c r="Y82" s="420">
        <v>10142.079391734667</v>
      </c>
      <c r="Z82" s="420">
        <v>44756.068585514055</v>
      </c>
      <c r="AA82" s="420">
        <v>208.862484517507</v>
      </c>
      <c r="AB82" s="420">
        <v>0.81298127118497998</v>
      </c>
      <c r="AC82" s="420">
        <v>55128.451465793842</v>
      </c>
      <c r="AE82" s="359" t="str">
        <f t="shared" si="35"/>
        <v>2026-04</v>
      </c>
      <c r="AF82" s="420">
        <v>191546.18174409779</v>
      </c>
      <c r="AG82" s="420">
        <v>31280.812942489891</v>
      </c>
      <c r="AH82" s="420">
        <v>311226.1789190683</v>
      </c>
      <c r="AI82" s="420">
        <v>534053.17360565602</v>
      </c>
      <c r="AJ82" s="343"/>
      <c r="AK82" s="359" t="str">
        <f t="shared" si="36"/>
        <v>2026-04</v>
      </c>
      <c r="AL82" s="420">
        <v>26482.429650390433</v>
      </c>
      <c r="AM82" s="420">
        <v>65888.628930442792</v>
      </c>
      <c r="AN82" s="420">
        <v>218314.90964757287</v>
      </c>
      <c r="AO82" s="420">
        <v>1604571.8930014924</v>
      </c>
      <c r="AP82" s="420">
        <v>2612.5814996119502</v>
      </c>
      <c r="AQ82" s="420">
        <v>4.4644259260967294</v>
      </c>
      <c r="AR82" s="420">
        <v>1917874.9071554365</v>
      </c>
      <c r="BB82" s="333"/>
      <c r="BJ82" s="333"/>
      <c r="BP82" s="333"/>
      <c r="BS82" s="333"/>
      <c r="BW82" s="333"/>
    </row>
    <row r="83" spans="2:82" ht="17" x14ac:dyDescent="0.2">
      <c r="F83" s="335"/>
      <c r="I83" s="359" t="str">
        <f t="shared" si="37"/>
        <v>2026-05</v>
      </c>
      <c r="J83" s="417">
        <v>147414.13965842404</v>
      </c>
      <c r="K83" s="417">
        <v>8201.534038758833</v>
      </c>
      <c r="L83" s="417">
        <v>97820.270836060692</v>
      </c>
      <c r="M83" s="417">
        <v>874273.31319245871</v>
      </c>
      <c r="N83" s="417">
        <v>8.7978412080555994</v>
      </c>
      <c r="O83" s="417">
        <v>1127718.0555669104</v>
      </c>
      <c r="Q83" s="359" t="str">
        <f t="shared" si="38"/>
        <v>2026-05</v>
      </c>
      <c r="R83" s="419">
        <v>1.0628756135702128E-2</v>
      </c>
      <c r="S83" s="419">
        <v>6.9748712703585599E-3</v>
      </c>
      <c r="T83" s="419"/>
      <c r="U83" s="419">
        <v>1.7603627406060689E-2</v>
      </c>
      <c r="V83" s="350"/>
      <c r="W83" s="359" t="str">
        <f t="shared" si="34"/>
        <v>2026-05</v>
      </c>
      <c r="X83" s="420">
        <v>22.179856427013803</v>
      </c>
      <c r="Y83" s="420">
        <v>31150.618209257649</v>
      </c>
      <c r="Z83" s="420">
        <v>57785.514110409633</v>
      </c>
      <c r="AA83" s="420">
        <v>88.669575093313995</v>
      </c>
      <c r="AB83" s="420">
        <v>0.81089702527969998</v>
      </c>
      <c r="AC83" s="420">
        <v>89047.792648212897</v>
      </c>
      <c r="AE83" s="359" t="str">
        <f t="shared" si="35"/>
        <v>2026-05</v>
      </c>
      <c r="AF83" s="420">
        <v>311094.12524691009</v>
      </c>
      <c r="AG83" s="420">
        <v>50941.997542978199</v>
      </c>
      <c r="AH83" s="420">
        <v>285363.47501725319</v>
      </c>
      <c r="AI83" s="420">
        <v>647399.59780714149</v>
      </c>
      <c r="AJ83" s="343"/>
      <c r="AK83" s="359" t="str">
        <f t="shared" si="36"/>
        <v>2026-05</v>
      </c>
      <c r="AL83" s="420">
        <v>192391.95486204347</v>
      </c>
      <c r="AM83" s="420">
        <v>86716.7926713786</v>
      </c>
      <c r="AN83" s="420">
        <v>26647.960010484694</v>
      </c>
      <c r="AO83" s="420">
        <v>1558555.9900253317</v>
      </c>
      <c r="AP83" s="420">
        <v>1968.14864850975</v>
      </c>
      <c r="AQ83" s="420">
        <v>5.6230541663244207</v>
      </c>
      <c r="AR83" s="420">
        <v>1866286.4692719146</v>
      </c>
      <c r="BB83" s="333"/>
      <c r="BJ83" s="333"/>
      <c r="BP83" s="333"/>
      <c r="BS83" s="333"/>
      <c r="BW83" s="333"/>
    </row>
    <row r="84" spans="2:82" ht="17" x14ac:dyDescent="0.2">
      <c r="F84" s="335"/>
      <c r="I84" s="359" t="str">
        <f t="shared" si="37"/>
        <v>2026-06</v>
      </c>
      <c r="J84" s="417">
        <v>123341.66441497195</v>
      </c>
      <c r="K84" s="417">
        <v>11765.877802673671</v>
      </c>
      <c r="L84" s="417">
        <v>207377.9006203473</v>
      </c>
      <c r="M84" s="417">
        <v>911950.91879570298</v>
      </c>
      <c r="N84" s="417">
        <v>13.960871652699982</v>
      </c>
      <c r="O84" s="417">
        <v>1254450.3225053486</v>
      </c>
      <c r="Q84" s="359" t="str">
        <f t="shared" si="38"/>
        <v>2026-06</v>
      </c>
      <c r="R84" s="419">
        <v>0.3578288219869129</v>
      </c>
      <c r="S84" s="419">
        <v>2.2197770886123101E-2</v>
      </c>
      <c r="T84" s="419"/>
      <c r="U84" s="419">
        <v>0.38002659287303603</v>
      </c>
      <c r="V84" s="350"/>
      <c r="W84" s="359" t="str">
        <f t="shared" si="34"/>
        <v>2026-06</v>
      </c>
      <c r="X84" s="420">
        <v>111.1352021526544</v>
      </c>
      <c r="Y84" s="420">
        <v>15933.217074717384</v>
      </c>
      <c r="Z84" s="420">
        <v>72027.819833628761</v>
      </c>
      <c r="AA84" s="420">
        <v>364.26242930255802</v>
      </c>
      <c r="AB84" s="420">
        <v>0.80827488563954797</v>
      </c>
      <c r="AC84" s="420">
        <v>88437.242814686993</v>
      </c>
      <c r="AE84" s="359" t="str">
        <f t="shared" si="35"/>
        <v>2026-06</v>
      </c>
      <c r="AF84" s="420">
        <v>870353.78926272213</v>
      </c>
      <c r="AG84" s="420">
        <v>40608.011301101156</v>
      </c>
      <c r="AH84" s="420">
        <v>830298.468822264</v>
      </c>
      <c r="AI84" s="420">
        <v>1741260.2693860873</v>
      </c>
      <c r="AJ84" s="343"/>
      <c r="AK84" s="359" t="str">
        <f t="shared" si="36"/>
        <v>2026-06</v>
      </c>
      <c r="AL84" s="420">
        <v>131829.04959436745</v>
      </c>
      <c r="AM84" s="420">
        <v>220820.62059276798</v>
      </c>
      <c r="AN84" s="420">
        <v>132740.4773395489</v>
      </c>
      <c r="AO84" s="420">
        <v>1439227.2776856141</v>
      </c>
      <c r="AP84" s="420">
        <v>4735.6651823837274</v>
      </c>
      <c r="AQ84" s="420">
        <v>4.5400547599419863</v>
      </c>
      <c r="AR84" s="420">
        <v>1929357.6304494422</v>
      </c>
      <c r="BB84" s="333"/>
      <c r="BJ84" s="333"/>
      <c r="BP84" s="333"/>
      <c r="BS84" s="333"/>
      <c r="BW84" s="333"/>
    </row>
    <row r="85" spans="2:82" ht="17" x14ac:dyDescent="0.2">
      <c r="F85" s="335"/>
      <c r="I85" s="359" t="str">
        <f t="shared" si="37"/>
        <v>2026-07</v>
      </c>
      <c r="J85" s="417">
        <v>92080.878524588377</v>
      </c>
      <c r="K85" s="417">
        <v>15709.558771940803</v>
      </c>
      <c r="L85" s="417">
        <v>111395.9987985724</v>
      </c>
      <c r="M85" s="417">
        <v>1148195.0447769966</v>
      </c>
      <c r="N85" s="417">
        <v>8.467691085301329</v>
      </c>
      <c r="O85" s="417">
        <v>1367389.9485631834</v>
      </c>
      <c r="Q85" s="359" t="str">
        <f t="shared" si="38"/>
        <v>2026-07</v>
      </c>
      <c r="R85" s="419">
        <v>0.66033638734370403</v>
      </c>
      <c r="S85" s="419">
        <v>1.27134025096893E-2</v>
      </c>
      <c r="T85" s="419">
        <v>2.5061517953872599E-4</v>
      </c>
      <c r="U85" s="419">
        <v>0.67330040503293209</v>
      </c>
      <c r="V85" s="350"/>
      <c r="W85" s="359" t="str">
        <f t="shared" si="34"/>
        <v>2026-07</v>
      </c>
      <c r="X85" s="420">
        <v>136.7886902438469</v>
      </c>
      <c r="Y85" s="420">
        <v>2773.3713582064875</v>
      </c>
      <c r="Z85" s="420">
        <v>28867.27950768729</v>
      </c>
      <c r="AA85" s="420">
        <v>248.05218791961599</v>
      </c>
      <c r="AB85" s="420">
        <v>0.83275007084011998</v>
      </c>
      <c r="AC85" s="420">
        <v>32026.324494128079</v>
      </c>
      <c r="AE85" s="359" t="str">
        <f t="shared" si="35"/>
        <v>2026-07</v>
      </c>
      <c r="AF85" s="420">
        <v>186216.72937899613</v>
      </c>
      <c r="AG85" s="420">
        <v>7274.2073091836583</v>
      </c>
      <c r="AH85" s="420">
        <v>485595.21983908047</v>
      </c>
      <c r="AI85" s="420">
        <v>679086.15652726032</v>
      </c>
      <c r="AJ85" s="343"/>
      <c r="AK85" s="359" t="str">
        <f t="shared" si="36"/>
        <v>2026-07</v>
      </c>
      <c r="AL85" s="420">
        <v>23553.170365729271</v>
      </c>
      <c r="AM85" s="420">
        <v>73347.537198773498</v>
      </c>
      <c r="AN85" s="420">
        <v>198757.43113060991</v>
      </c>
      <c r="AO85" s="420">
        <v>1956518.5199328884</v>
      </c>
      <c r="AP85" s="420">
        <v>1591.1812488771973</v>
      </c>
      <c r="AQ85" s="420">
        <v>4.8499359302222667</v>
      </c>
      <c r="AR85" s="420">
        <v>2253772.6898128083</v>
      </c>
      <c r="BB85" s="333"/>
      <c r="BJ85" s="333"/>
      <c r="BP85" s="333"/>
      <c r="BS85" s="333"/>
      <c r="BW85" s="333"/>
    </row>
    <row r="86" spans="2:82" ht="17" x14ac:dyDescent="0.2">
      <c r="F86" s="335"/>
      <c r="I86" s="359" t="str">
        <f t="shared" si="37"/>
        <v>2026-08</v>
      </c>
      <c r="J86" s="417">
        <v>181130.9983051524</v>
      </c>
      <c r="K86" s="417">
        <v>7921.4530253577886</v>
      </c>
      <c r="L86" s="417">
        <v>244680.0342096696</v>
      </c>
      <c r="M86" s="417">
        <v>1348688.9387133408</v>
      </c>
      <c r="N86" s="417">
        <v>8.1316167060285593</v>
      </c>
      <c r="O86" s="417">
        <v>1782429.5558702266</v>
      </c>
      <c r="Q86" s="359" t="str">
        <f t="shared" si="38"/>
        <v>2026-08</v>
      </c>
      <c r="R86" s="419">
        <v>9.0923138894140679E-2</v>
      </c>
      <c r="S86" s="419"/>
      <c r="T86" s="419"/>
      <c r="U86" s="419">
        <v>9.0923138894140679E-2</v>
      </c>
      <c r="V86" s="350"/>
      <c r="W86" s="359" t="str">
        <f t="shared" si="34"/>
        <v>2026-08</v>
      </c>
      <c r="X86" s="420">
        <v>26.22627995349464</v>
      </c>
      <c r="Y86" s="420">
        <v>1855.0192807437795</v>
      </c>
      <c r="Z86" s="420">
        <v>34612.67410465506</v>
      </c>
      <c r="AA86" s="420">
        <v>25.379539800807802</v>
      </c>
      <c r="AB86" s="420">
        <v>0.83927359804511004</v>
      </c>
      <c r="AC86" s="420">
        <v>36520.138478751185</v>
      </c>
      <c r="AE86" s="359" t="str">
        <f t="shared" si="35"/>
        <v>2026-08</v>
      </c>
      <c r="AF86" s="420">
        <v>368263.45510766684</v>
      </c>
      <c r="AG86" s="420">
        <v>15487.017510414986</v>
      </c>
      <c r="AH86" s="420">
        <v>424668.94746068306</v>
      </c>
      <c r="AI86" s="420">
        <v>808419.4200787649</v>
      </c>
      <c r="AJ86" s="343"/>
      <c r="AK86" s="359" t="str">
        <f t="shared" si="36"/>
        <v>2026-08</v>
      </c>
      <c r="AL86" s="420">
        <v>19916.140498456447</v>
      </c>
      <c r="AM86" s="420">
        <v>197334.64221383302</v>
      </c>
      <c r="AN86" s="420">
        <v>59606.092574325368</v>
      </c>
      <c r="AO86" s="420">
        <v>1659131.6503141574</v>
      </c>
      <c r="AP86" s="420">
        <v>5600.5229014325796</v>
      </c>
      <c r="AQ86" s="420">
        <v>4.8354772552847702</v>
      </c>
      <c r="AR86" s="420">
        <v>1941593.8839794602</v>
      </c>
      <c r="BB86" s="333"/>
      <c r="BJ86" s="333"/>
      <c r="BP86" s="333"/>
      <c r="BS86" s="333"/>
      <c r="BW86" s="333"/>
    </row>
    <row r="87" spans="2:82" ht="18" thickBot="1" x14ac:dyDescent="0.25">
      <c r="B87" s="332"/>
      <c r="F87" s="335"/>
      <c r="I87" s="369" t="str">
        <f t="shared" si="37"/>
        <v>2026-09</v>
      </c>
      <c r="J87" s="421">
        <v>180483.17019793883</v>
      </c>
      <c r="K87" s="421">
        <v>11757.729552087374</v>
      </c>
      <c r="L87" s="421">
        <v>74639.520393111699</v>
      </c>
      <c r="M87" s="421">
        <v>874596.21635375125</v>
      </c>
      <c r="N87" s="421">
        <v>7.6441078092902703</v>
      </c>
      <c r="O87" s="421">
        <v>1141484.2806046985</v>
      </c>
      <c r="Q87" s="369" t="str">
        <f t="shared" si="38"/>
        <v>2026-09</v>
      </c>
      <c r="R87" s="422">
        <v>1.1675121495500149</v>
      </c>
      <c r="S87" s="422">
        <v>5.2598339505493599E-2</v>
      </c>
      <c r="T87" s="422"/>
      <c r="U87" s="422">
        <v>1.2201104890555086</v>
      </c>
      <c r="V87" s="350"/>
      <c r="W87" s="369" t="str">
        <f t="shared" si="34"/>
        <v>2026-09</v>
      </c>
      <c r="X87" s="423">
        <v>25.522439909167566</v>
      </c>
      <c r="Y87" s="423">
        <v>3515.2199482712795</v>
      </c>
      <c r="Z87" s="423">
        <v>35900.484082329946</v>
      </c>
      <c r="AA87" s="423">
        <v>30.9679117025807</v>
      </c>
      <c r="AB87" s="423">
        <v>1.24414535798132</v>
      </c>
      <c r="AC87" s="423">
        <v>39473.438527570957</v>
      </c>
      <c r="AE87" s="369" t="str">
        <f t="shared" si="35"/>
        <v>2026-09</v>
      </c>
      <c r="AF87" s="423">
        <v>534628.79948316817</v>
      </c>
      <c r="AG87" s="423">
        <v>21697.998098624856</v>
      </c>
      <c r="AH87" s="423">
        <v>428564.92132976011</v>
      </c>
      <c r="AI87" s="423">
        <v>984891.71891155315</v>
      </c>
      <c r="AJ87" s="343"/>
      <c r="AK87" s="369" t="str">
        <f t="shared" si="36"/>
        <v>2026-09</v>
      </c>
      <c r="AL87" s="423">
        <v>21692.560623930673</v>
      </c>
      <c r="AM87" s="423">
        <v>151315.2442810233</v>
      </c>
      <c r="AN87" s="423">
        <v>12113.944946994921</v>
      </c>
      <c r="AO87" s="423">
        <v>1067464.9734006079</v>
      </c>
      <c r="AP87" s="423">
        <v>12148.766807169597</v>
      </c>
      <c r="AQ87" s="423">
        <v>7.2250805683433921</v>
      </c>
      <c r="AR87" s="423">
        <v>1264742.7151402947</v>
      </c>
      <c r="BB87" s="333"/>
      <c r="BJ87" s="333"/>
      <c r="BP87" s="333"/>
      <c r="BS87" s="333"/>
      <c r="BW87" s="333"/>
    </row>
    <row r="88" spans="2:82" s="348" customFormat="1" ht="18" thickBot="1" x14ac:dyDescent="0.25">
      <c r="B88" s="333"/>
      <c r="C88" s="332"/>
      <c r="D88" s="332"/>
      <c r="E88" s="332"/>
      <c r="F88" s="410"/>
      <c r="I88" s="374" t="str">
        <f t="shared" si="37"/>
        <v>Total</v>
      </c>
      <c r="J88" s="412">
        <v>2034721.6627681889</v>
      </c>
      <c r="K88" s="412">
        <v>154933.31487751158</v>
      </c>
      <c r="L88" s="412">
        <v>1055613.7787276523</v>
      </c>
      <c r="M88" s="412">
        <v>16678336.11436351</v>
      </c>
      <c r="N88" s="412">
        <v>114.44207053910922</v>
      </c>
      <c r="O88" s="413">
        <v>19923719.312807404</v>
      </c>
      <c r="Q88" s="374" t="str">
        <f t="shared" si="38"/>
        <v>Total</v>
      </c>
      <c r="R88" s="424">
        <v>57.827388884499548</v>
      </c>
      <c r="S88" s="425">
        <v>0.412401167675852</v>
      </c>
      <c r="T88" s="425">
        <v>8.6965955793857533E-2</v>
      </c>
      <c r="U88" s="426">
        <v>58.326756007969259</v>
      </c>
      <c r="V88" s="349"/>
      <c r="W88" s="374" t="str">
        <f t="shared" si="34"/>
        <v>Total</v>
      </c>
      <c r="X88" s="427">
        <v>729.00106030795519</v>
      </c>
      <c r="Y88" s="427">
        <v>128503.28866473373</v>
      </c>
      <c r="Z88" s="427">
        <v>560116.24905821995</v>
      </c>
      <c r="AA88" s="427">
        <v>8113.1601138384822</v>
      </c>
      <c r="AB88" s="427">
        <v>10.237009108997873</v>
      </c>
      <c r="AC88" s="428">
        <v>697471.93590620905</v>
      </c>
      <c r="AE88" s="374" t="str">
        <f t="shared" si="35"/>
        <v>Total</v>
      </c>
      <c r="AF88" s="427">
        <v>3295523.5755978944</v>
      </c>
      <c r="AG88" s="427">
        <v>227344.37614912959</v>
      </c>
      <c r="AH88" s="427">
        <v>3816270.0991687756</v>
      </c>
      <c r="AI88" s="428">
        <v>7339138.0509157991</v>
      </c>
      <c r="AJ88" s="340"/>
      <c r="AK88" s="374" t="str">
        <f t="shared" si="36"/>
        <v>Total</v>
      </c>
      <c r="AL88" s="427">
        <v>1967978.2745337754</v>
      </c>
      <c r="AM88" s="427">
        <v>1158020.5222556919</v>
      </c>
      <c r="AN88" s="427">
        <v>1286773.2801184144</v>
      </c>
      <c r="AO88" s="427">
        <v>18810634.117392905</v>
      </c>
      <c r="AP88" s="427">
        <v>50898.217921748634</v>
      </c>
      <c r="AQ88" s="427">
        <v>59.495110944844647</v>
      </c>
      <c r="AR88" s="428">
        <v>23274363.907333482</v>
      </c>
    </row>
    <row r="89" spans="2:82" x14ac:dyDescent="0.2">
      <c r="B89" s="348"/>
      <c r="C89" s="348"/>
      <c r="D89" s="348"/>
      <c r="E89" s="348"/>
      <c r="F89" s="404"/>
      <c r="I89" s="333"/>
      <c r="J89" s="345"/>
      <c r="K89" s="345"/>
      <c r="L89" s="345"/>
      <c r="M89" s="345"/>
      <c r="N89" s="345"/>
      <c r="O89" s="345"/>
      <c r="Q89" s="350"/>
      <c r="R89" s="350"/>
      <c r="S89" s="350"/>
      <c r="T89" s="350"/>
      <c r="V89" s="345"/>
      <c r="W89" s="345"/>
      <c r="X89" s="345"/>
      <c r="Y89" s="345"/>
      <c r="Z89" s="345"/>
      <c r="AA89" s="345"/>
      <c r="AI89" s="333"/>
      <c r="AW89" s="345"/>
      <c r="AX89" s="345"/>
      <c r="AY89" s="345"/>
      <c r="AZ89" s="345"/>
      <c r="BA89" s="345"/>
      <c r="BB89" s="345"/>
      <c r="BC89" s="345"/>
      <c r="BJ89" s="333"/>
      <c r="BP89" s="333"/>
      <c r="BS89" s="333"/>
      <c r="BW89" s="333"/>
    </row>
    <row r="90" spans="2:82" x14ac:dyDescent="0.2">
      <c r="F90" s="335"/>
      <c r="I90" s="333"/>
      <c r="J90" s="345"/>
      <c r="K90" s="345"/>
      <c r="L90" s="345"/>
      <c r="M90" s="345"/>
      <c r="N90" s="345"/>
      <c r="O90" s="345"/>
      <c r="Q90" s="350"/>
      <c r="R90" s="350"/>
      <c r="S90" s="350"/>
      <c r="T90" s="350"/>
      <c r="V90" s="345"/>
      <c r="W90" s="345"/>
      <c r="X90" s="345"/>
      <c r="Y90" s="345"/>
      <c r="Z90" s="345"/>
      <c r="AA90" s="345"/>
      <c r="AI90" s="333"/>
      <c r="AW90" s="345"/>
      <c r="AX90" s="345"/>
      <c r="AY90" s="345"/>
      <c r="AZ90" s="345"/>
      <c r="BA90" s="345"/>
      <c r="BB90" s="345"/>
      <c r="BC90" s="345"/>
      <c r="BJ90" s="333"/>
      <c r="BP90" s="333"/>
      <c r="BS90" s="333"/>
      <c r="BW90" s="333"/>
    </row>
    <row r="91" spans="2:82" s="332" customFormat="1" ht="17" x14ac:dyDescent="0.2">
      <c r="B91" s="333"/>
      <c r="C91" s="333"/>
      <c r="D91" s="333"/>
      <c r="E91" s="333"/>
      <c r="F91" s="335"/>
      <c r="G91" s="333"/>
      <c r="H91" s="333"/>
      <c r="I91" s="348" t="s">
        <v>386</v>
      </c>
      <c r="J91" s="333"/>
      <c r="K91" s="333"/>
      <c r="L91" s="333"/>
      <c r="M91" s="333"/>
      <c r="N91" s="333"/>
      <c r="O91" s="333"/>
      <c r="P91" s="333"/>
      <c r="Q91" s="349" t="s">
        <v>387</v>
      </c>
      <c r="R91" s="333"/>
      <c r="S91" s="350"/>
      <c r="T91" s="350"/>
      <c r="U91" s="350"/>
      <c r="V91" s="350"/>
      <c r="W91" s="348" t="s">
        <v>388</v>
      </c>
      <c r="X91" s="333"/>
      <c r="Y91" s="333"/>
      <c r="Z91" s="333"/>
      <c r="AA91" s="333"/>
      <c r="AB91" s="333"/>
      <c r="AC91" s="333"/>
      <c r="AD91" s="333"/>
      <c r="AE91" s="348" t="s">
        <v>389</v>
      </c>
      <c r="AF91" s="333"/>
      <c r="AG91" s="333"/>
      <c r="AH91" s="333"/>
      <c r="AI91" s="333"/>
      <c r="AJ91" s="333"/>
      <c r="AK91" s="348" t="s">
        <v>390</v>
      </c>
      <c r="AM91" s="333"/>
      <c r="AN91" s="333"/>
      <c r="AO91" s="333"/>
      <c r="AP91" s="333"/>
      <c r="AQ91" s="333"/>
      <c r="AR91" s="333"/>
      <c r="AS91" s="333"/>
      <c r="AT91" s="333"/>
      <c r="AU91" s="333"/>
      <c r="AV91" s="333"/>
      <c r="AW91" s="333"/>
      <c r="AY91" s="333"/>
      <c r="AZ91" s="333"/>
      <c r="BA91" s="333"/>
      <c r="BB91" s="333"/>
      <c r="BC91" s="333"/>
      <c r="BD91" s="333"/>
      <c r="BE91" s="333"/>
      <c r="BF91" s="333"/>
      <c r="BG91" s="333"/>
      <c r="BH91" s="333"/>
      <c r="BI91" s="333"/>
      <c r="BJ91" s="333"/>
      <c r="BK91" s="333"/>
      <c r="BL91" s="333"/>
      <c r="BM91" s="333"/>
      <c r="BN91" s="333"/>
      <c r="BO91" s="333"/>
      <c r="BP91" s="333"/>
      <c r="BQ91" s="333"/>
      <c r="BR91" s="333"/>
      <c r="BS91" s="333"/>
      <c r="BT91" s="333"/>
      <c r="BU91" s="333"/>
      <c r="BV91" s="333"/>
      <c r="BW91" s="333"/>
      <c r="BX91" s="333"/>
      <c r="BY91" s="333"/>
      <c r="BZ91" s="333"/>
      <c r="CA91" s="333"/>
      <c r="CB91" s="333"/>
      <c r="CC91" s="333"/>
      <c r="CD91" s="333"/>
    </row>
    <row r="92" spans="2:82" ht="28" customHeight="1" x14ac:dyDescent="0.2">
      <c r="F92" s="335"/>
      <c r="I92" s="348" t="s">
        <v>443</v>
      </c>
      <c r="Q92" s="1027" t="s">
        <v>444</v>
      </c>
      <c r="R92" s="1027"/>
      <c r="S92" s="350"/>
      <c r="T92" s="350"/>
      <c r="U92" s="350"/>
      <c r="V92" s="350"/>
      <c r="W92" s="1028" t="s">
        <v>443</v>
      </c>
      <c r="X92" s="1028"/>
      <c r="AE92" s="348" t="s">
        <v>443</v>
      </c>
      <c r="AF92" s="350"/>
      <c r="AG92" s="350"/>
      <c r="AH92" s="350"/>
      <c r="AI92" s="333"/>
      <c r="AK92" s="348" t="s">
        <v>443</v>
      </c>
      <c r="AY92" s="348"/>
      <c r="BB92" s="333"/>
      <c r="BF92" s="367"/>
      <c r="BG92" s="367"/>
      <c r="BH92" s="367"/>
      <c r="BI92" s="367"/>
      <c r="BJ92" s="367"/>
      <c r="BK92" s="367"/>
      <c r="BL92" s="367"/>
      <c r="BM92" s="367"/>
      <c r="BN92" s="367"/>
      <c r="BO92" s="367"/>
      <c r="BP92" s="367"/>
      <c r="BQ92" s="367"/>
      <c r="BR92" s="367"/>
      <c r="BS92" s="367"/>
      <c r="BT92" s="367"/>
      <c r="BU92" s="367"/>
      <c r="BV92" s="367"/>
      <c r="BW92" s="367"/>
      <c r="BX92" s="367"/>
      <c r="BY92" s="367"/>
      <c r="BZ92" s="367"/>
      <c r="CA92" s="367"/>
      <c r="CB92" s="367"/>
      <c r="CC92" s="367"/>
      <c r="CD92" s="367"/>
    </row>
    <row r="93" spans="2:82" ht="17" x14ac:dyDescent="0.2">
      <c r="F93" s="335"/>
      <c r="G93" s="332"/>
      <c r="H93" s="332"/>
      <c r="I93" s="355" t="s">
        <v>445</v>
      </c>
      <c r="J93" s="356" t="s">
        <v>397</v>
      </c>
      <c r="K93" s="356" t="s">
        <v>428</v>
      </c>
      <c r="L93" s="356" t="s">
        <v>418</v>
      </c>
      <c r="M93" s="356" t="s">
        <v>419</v>
      </c>
      <c r="N93" s="356" t="s">
        <v>405</v>
      </c>
      <c r="O93" s="356" t="s">
        <v>134</v>
      </c>
      <c r="Q93" s="355" t="s">
        <v>445</v>
      </c>
      <c r="R93" s="357" t="s">
        <v>406</v>
      </c>
      <c r="S93" s="357" t="s">
        <v>407</v>
      </c>
      <c r="T93" s="357" t="s">
        <v>405</v>
      </c>
      <c r="U93" s="356" t="s">
        <v>134</v>
      </c>
      <c r="V93" s="350"/>
      <c r="W93" s="355" t="s">
        <v>445</v>
      </c>
      <c r="X93" s="356" t="s">
        <v>420</v>
      </c>
      <c r="Y93" s="356" t="s">
        <v>421</v>
      </c>
      <c r="Z93" s="356" t="s">
        <v>422</v>
      </c>
      <c r="AA93" s="358" t="s">
        <v>411</v>
      </c>
      <c r="AB93" s="358" t="s">
        <v>412</v>
      </c>
      <c r="AC93" s="356" t="s">
        <v>134</v>
      </c>
      <c r="AE93" s="355" t="s">
        <v>445</v>
      </c>
      <c r="AF93" s="356" t="str">
        <f>AF75</f>
        <v>DPR</v>
      </c>
      <c r="AG93" s="356" t="str">
        <f>AG75</f>
        <v>GMI</v>
      </c>
      <c r="AH93" s="356" t="str">
        <f>AH75</f>
        <v>OTHER</v>
      </c>
      <c r="AI93" s="356" t="s">
        <v>134</v>
      </c>
      <c r="AK93" s="355" t="s">
        <v>445</v>
      </c>
      <c r="AL93" s="356" t="s">
        <v>426</v>
      </c>
      <c r="AM93" s="356" t="s">
        <v>418</v>
      </c>
      <c r="AN93" s="356" t="s">
        <v>429</v>
      </c>
      <c r="AO93" s="356" t="s">
        <v>419</v>
      </c>
      <c r="AP93" s="356" t="s">
        <v>430</v>
      </c>
      <c r="AQ93" s="356" t="s">
        <v>405</v>
      </c>
      <c r="AR93" s="356" t="s">
        <v>134</v>
      </c>
      <c r="BB93" s="333"/>
      <c r="BJ93" s="333"/>
      <c r="BP93" s="333"/>
      <c r="BS93" s="333"/>
      <c r="BW93" s="333"/>
    </row>
    <row r="94" spans="2:82" ht="17" x14ac:dyDescent="0.2">
      <c r="F94" s="335"/>
      <c r="I94" s="359" t="s">
        <v>198</v>
      </c>
      <c r="J94" s="429">
        <v>1487</v>
      </c>
      <c r="K94" s="429">
        <v>248</v>
      </c>
      <c r="L94" s="429">
        <v>149</v>
      </c>
      <c r="M94" s="429">
        <v>303132</v>
      </c>
      <c r="N94" s="429">
        <v>529</v>
      </c>
      <c r="O94" s="429">
        <v>305545</v>
      </c>
      <c r="Q94" s="383" t="str">
        <f>I94</f>
        <v>2025-10</v>
      </c>
      <c r="R94" s="430">
        <v>4</v>
      </c>
      <c r="S94" s="431"/>
      <c r="T94" s="431"/>
      <c r="U94" s="431">
        <v>4</v>
      </c>
      <c r="V94" s="350"/>
      <c r="W94" s="359" t="str">
        <f t="shared" ref="W94:W106" si="39">I94</f>
        <v>2025-10</v>
      </c>
      <c r="X94" s="382">
        <v>4</v>
      </c>
      <c r="Y94" s="382">
        <v>123</v>
      </c>
      <c r="Z94" s="382">
        <v>1059</v>
      </c>
      <c r="AA94" s="382">
        <v>5</v>
      </c>
      <c r="AB94" s="382">
        <v>1</v>
      </c>
      <c r="AC94" s="382">
        <v>1192</v>
      </c>
      <c r="AE94" s="359" t="str">
        <f t="shared" ref="AE94:AE106" si="40">I94</f>
        <v>2025-10</v>
      </c>
      <c r="AF94" s="382">
        <v>166</v>
      </c>
      <c r="AG94" s="382">
        <v>92</v>
      </c>
      <c r="AH94" s="382">
        <v>3159</v>
      </c>
      <c r="AI94" s="382">
        <v>3417</v>
      </c>
      <c r="AK94" s="359" t="str">
        <f t="shared" ref="AK94:AK106" si="41">I94</f>
        <v>2025-10</v>
      </c>
      <c r="AL94" s="382">
        <v>5153</v>
      </c>
      <c r="AM94" s="382">
        <v>223</v>
      </c>
      <c r="AN94" s="382">
        <v>45</v>
      </c>
      <c r="AO94" s="382">
        <v>167656</v>
      </c>
      <c r="AP94" s="382">
        <v>44</v>
      </c>
      <c r="AQ94" s="382">
        <v>337</v>
      </c>
      <c r="AR94" s="382">
        <v>173458</v>
      </c>
      <c r="BB94" s="333"/>
      <c r="BJ94" s="333"/>
      <c r="BP94" s="333"/>
      <c r="BS94" s="333"/>
      <c r="BW94" s="333"/>
    </row>
    <row r="95" spans="2:82" ht="17" x14ac:dyDescent="0.2">
      <c r="F95" s="335"/>
      <c r="I95" s="359" t="s">
        <v>199</v>
      </c>
      <c r="J95" s="429">
        <v>1011</v>
      </c>
      <c r="K95" s="429">
        <v>216</v>
      </c>
      <c r="L95" s="429">
        <v>131</v>
      </c>
      <c r="M95" s="429">
        <v>312696</v>
      </c>
      <c r="N95" s="429">
        <v>1683</v>
      </c>
      <c r="O95" s="429">
        <v>315737</v>
      </c>
      <c r="Q95" s="383" t="str">
        <f t="shared" ref="Q95:Q106" si="42">I95</f>
        <v>2025-11</v>
      </c>
      <c r="R95" s="430">
        <v>7</v>
      </c>
      <c r="S95" s="431">
        <v>1</v>
      </c>
      <c r="T95" s="431"/>
      <c r="U95" s="431">
        <v>8</v>
      </c>
      <c r="V95" s="350"/>
      <c r="W95" s="359" t="str">
        <f t="shared" si="39"/>
        <v>2025-11</v>
      </c>
      <c r="X95" s="382">
        <v>3</v>
      </c>
      <c r="Y95" s="382">
        <v>161</v>
      </c>
      <c r="Z95" s="382">
        <v>978</v>
      </c>
      <c r="AA95" s="382">
        <v>7</v>
      </c>
      <c r="AB95" s="382">
        <v>1</v>
      </c>
      <c r="AC95" s="382">
        <v>1150</v>
      </c>
      <c r="AE95" s="359" t="str">
        <f t="shared" si="40"/>
        <v>2025-11</v>
      </c>
      <c r="AF95" s="382">
        <v>194</v>
      </c>
      <c r="AG95" s="382">
        <v>78</v>
      </c>
      <c r="AH95" s="382">
        <v>2894</v>
      </c>
      <c r="AI95" s="382">
        <v>3166</v>
      </c>
      <c r="AK95" s="359" t="str">
        <f t="shared" si="41"/>
        <v>2025-11</v>
      </c>
      <c r="AL95" s="382">
        <v>6093</v>
      </c>
      <c r="AM95" s="382">
        <v>175</v>
      </c>
      <c r="AN95" s="382">
        <v>39</v>
      </c>
      <c r="AO95" s="382">
        <v>176694</v>
      </c>
      <c r="AP95" s="382">
        <v>19</v>
      </c>
      <c r="AQ95" s="382">
        <v>406</v>
      </c>
      <c r="AR95" s="382">
        <v>183426</v>
      </c>
      <c r="BB95" s="333"/>
      <c r="BJ95" s="333"/>
      <c r="BP95" s="333"/>
      <c r="BS95" s="333"/>
      <c r="BW95" s="333"/>
    </row>
    <row r="96" spans="2:82" ht="17" x14ac:dyDescent="0.2">
      <c r="F96" s="335"/>
      <c r="I96" s="359" t="s">
        <v>200</v>
      </c>
      <c r="J96" s="429">
        <v>839</v>
      </c>
      <c r="K96" s="429">
        <v>156</v>
      </c>
      <c r="L96" s="429">
        <v>170</v>
      </c>
      <c r="M96" s="429">
        <v>347980</v>
      </c>
      <c r="N96" s="429">
        <v>13575</v>
      </c>
      <c r="O96" s="429">
        <v>362720</v>
      </c>
      <c r="Q96" s="383" t="str">
        <f t="shared" si="42"/>
        <v>2025-12</v>
      </c>
      <c r="R96" s="430">
        <v>5</v>
      </c>
      <c r="S96" s="431">
        <v>1</v>
      </c>
      <c r="T96" s="431"/>
      <c r="U96" s="431">
        <v>6</v>
      </c>
      <c r="V96" s="350"/>
      <c r="W96" s="359" t="str">
        <f t="shared" si="39"/>
        <v>2025-12</v>
      </c>
      <c r="X96" s="382">
        <v>2</v>
      </c>
      <c r="Y96" s="382">
        <v>134</v>
      </c>
      <c r="Z96" s="382">
        <v>768</v>
      </c>
      <c r="AA96" s="382">
        <v>7</v>
      </c>
      <c r="AB96" s="382">
        <v>1</v>
      </c>
      <c r="AC96" s="382">
        <v>912</v>
      </c>
      <c r="AE96" s="359" t="str">
        <f t="shared" si="40"/>
        <v>2025-12</v>
      </c>
      <c r="AF96" s="382">
        <v>175</v>
      </c>
      <c r="AG96" s="382">
        <v>79</v>
      </c>
      <c r="AH96" s="382">
        <v>2530</v>
      </c>
      <c r="AI96" s="382">
        <v>2784</v>
      </c>
      <c r="AK96" s="359" t="str">
        <f t="shared" si="41"/>
        <v>2025-12</v>
      </c>
      <c r="AL96" s="382">
        <v>4821</v>
      </c>
      <c r="AM96" s="382">
        <v>225</v>
      </c>
      <c r="AN96" s="382">
        <v>43</v>
      </c>
      <c r="AO96" s="382">
        <v>209711</v>
      </c>
      <c r="AP96" s="382">
        <v>24</v>
      </c>
      <c r="AQ96" s="382">
        <v>911</v>
      </c>
      <c r="AR96" s="382">
        <v>215735</v>
      </c>
      <c r="BB96" s="333"/>
      <c r="BJ96" s="333"/>
      <c r="BP96" s="333"/>
      <c r="BS96" s="333"/>
      <c r="BW96" s="333"/>
    </row>
    <row r="97" spans="2:75" ht="17" x14ac:dyDescent="0.2">
      <c r="F97" s="335"/>
      <c r="I97" s="359" t="s">
        <v>201</v>
      </c>
      <c r="J97" s="429">
        <v>645</v>
      </c>
      <c r="K97" s="429">
        <v>177</v>
      </c>
      <c r="L97" s="429">
        <v>202</v>
      </c>
      <c r="M97" s="429">
        <v>273627</v>
      </c>
      <c r="N97" s="429">
        <v>1112</v>
      </c>
      <c r="O97" s="429">
        <v>275763</v>
      </c>
      <c r="Q97" s="383" t="str">
        <f t="shared" si="42"/>
        <v>2026-01</v>
      </c>
      <c r="R97" s="430">
        <v>9</v>
      </c>
      <c r="S97" s="431">
        <v>1</v>
      </c>
      <c r="T97" s="431"/>
      <c r="U97" s="431">
        <v>10</v>
      </c>
      <c r="V97" s="350"/>
      <c r="W97" s="359" t="str">
        <f t="shared" si="39"/>
        <v>2026-01</v>
      </c>
      <c r="X97" s="382">
        <v>2</v>
      </c>
      <c r="Y97" s="382">
        <v>149</v>
      </c>
      <c r="Z97" s="382">
        <v>652</v>
      </c>
      <c r="AA97" s="382">
        <v>6</v>
      </c>
      <c r="AB97" s="382">
        <v>2</v>
      </c>
      <c r="AC97" s="382">
        <v>811</v>
      </c>
      <c r="AE97" s="359" t="str">
        <f t="shared" si="40"/>
        <v>2026-01</v>
      </c>
      <c r="AF97" s="382">
        <v>145</v>
      </c>
      <c r="AG97" s="382">
        <v>62</v>
      </c>
      <c r="AH97" s="382">
        <v>2412</v>
      </c>
      <c r="AI97" s="382">
        <v>2619</v>
      </c>
      <c r="AK97" s="359" t="str">
        <f t="shared" si="41"/>
        <v>2026-01</v>
      </c>
      <c r="AL97" s="382">
        <v>3723</v>
      </c>
      <c r="AM97" s="382">
        <v>233</v>
      </c>
      <c r="AN97" s="382">
        <v>50</v>
      </c>
      <c r="AO97" s="382">
        <v>161361</v>
      </c>
      <c r="AP97" s="382">
        <v>18</v>
      </c>
      <c r="AQ97" s="382">
        <v>59</v>
      </c>
      <c r="AR97" s="382">
        <v>165444</v>
      </c>
      <c r="BB97" s="333"/>
      <c r="BJ97" s="333"/>
      <c r="BP97" s="333"/>
      <c r="BS97" s="333"/>
      <c r="BW97" s="333"/>
    </row>
    <row r="98" spans="2:75" ht="17" x14ac:dyDescent="0.2">
      <c r="F98" s="335"/>
      <c r="I98" s="359" t="s">
        <v>202</v>
      </c>
      <c r="J98" s="429">
        <v>708</v>
      </c>
      <c r="K98" s="429">
        <v>116</v>
      </c>
      <c r="L98" s="429">
        <v>123</v>
      </c>
      <c r="M98" s="429">
        <v>218483</v>
      </c>
      <c r="N98" s="429">
        <v>155</v>
      </c>
      <c r="O98" s="429">
        <v>219585</v>
      </c>
      <c r="Q98" s="383" t="str">
        <f t="shared" si="42"/>
        <v>2026-02</v>
      </c>
      <c r="R98" s="430">
        <v>6</v>
      </c>
      <c r="S98" s="431"/>
      <c r="T98" s="431"/>
      <c r="U98" s="431">
        <v>6</v>
      </c>
      <c r="V98" s="350"/>
      <c r="W98" s="359" t="str">
        <f t="shared" si="39"/>
        <v>2026-02</v>
      </c>
      <c r="X98" s="382">
        <v>3</v>
      </c>
      <c r="Y98" s="382">
        <v>131</v>
      </c>
      <c r="Z98" s="382">
        <v>573</v>
      </c>
      <c r="AA98" s="382">
        <v>6</v>
      </c>
      <c r="AB98" s="382">
        <v>1</v>
      </c>
      <c r="AC98" s="382">
        <v>714</v>
      </c>
      <c r="AE98" s="359" t="str">
        <f t="shared" si="40"/>
        <v>2026-02</v>
      </c>
      <c r="AF98" s="382">
        <v>130</v>
      </c>
      <c r="AG98" s="382">
        <v>66</v>
      </c>
      <c r="AH98" s="382">
        <v>2546</v>
      </c>
      <c r="AI98" s="382">
        <v>2742</v>
      </c>
      <c r="AK98" s="359" t="str">
        <f t="shared" si="41"/>
        <v>2026-02</v>
      </c>
      <c r="AL98" s="382">
        <v>3686</v>
      </c>
      <c r="AM98" s="382">
        <v>174</v>
      </c>
      <c r="AN98" s="382">
        <v>38</v>
      </c>
      <c r="AO98" s="382">
        <v>120074</v>
      </c>
      <c r="AP98" s="382">
        <v>14</v>
      </c>
      <c r="AQ98" s="382">
        <v>69</v>
      </c>
      <c r="AR98" s="382">
        <v>124055</v>
      </c>
      <c r="BB98" s="333"/>
      <c r="BJ98" s="333"/>
      <c r="BP98" s="333"/>
      <c r="BS98" s="333"/>
      <c r="BW98" s="333"/>
    </row>
    <row r="99" spans="2:75" ht="17" x14ac:dyDescent="0.2">
      <c r="F99" s="335"/>
      <c r="I99" s="432" t="s">
        <v>203</v>
      </c>
      <c r="J99" s="433">
        <v>761</v>
      </c>
      <c r="K99" s="433">
        <v>243</v>
      </c>
      <c r="L99" s="433">
        <v>173</v>
      </c>
      <c r="M99" s="433">
        <v>187520</v>
      </c>
      <c r="N99" s="433">
        <v>1778</v>
      </c>
      <c r="O99" s="429">
        <v>190475</v>
      </c>
      <c r="Q99" s="383" t="str">
        <f t="shared" si="42"/>
        <v>2026-03</v>
      </c>
      <c r="R99" s="431">
        <v>3</v>
      </c>
      <c r="S99" s="431">
        <v>1</v>
      </c>
      <c r="T99" s="431">
        <v>2</v>
      </c>
      <c r="U99" s="431">
        <v>6</v>
      </c>
      <c r="V99" s="350"/>
      <c r="W99" s="359" t="str">
        <f t="shared" si="39"/>
        <v>2026-03</v>
      </c>
      <c r="X99" s="382">
        <v>3</v>
      </c>
      <c r="Y99" s="382">
        <v>121</v>
      </c>
      <c r="Z99" s="382">
        <v>677</v>
      </c>
      <c r="AA99" s="382">
        <v>10</v>
      </c>
      <c r="AB99" s="382">
        <v>1</v>
      </c>
      <c r="AC99" s="382">
        <v>812</v>
      </c>
      <c r="AE99" s="359" t="str">
        <f t="shared" si="40"/>
        <v>2026-03</v>
      </c>
      <c r="AF99" s="382">
        <v>217</v>
      </c>
      <c r="AG99" s="382">
        <v>85</v>
      </c>
      <c r="AH99" s="382">
        <v>3026</v>
      </c>
      <c r="AI99" s="382">
        <v>3328</v>
      </c>
      <c r="AK99" s="359" t="str">
        <f t="shared" si="41"/>
        <v>2026-03</v>
      </c>
      <c r="AL99" s="382">
        <v>3956</v>
      </c>
      <c r="AM99" s="382">
        <v>187</v>
      </c>
      <c r="AN99" s="382">
        <v>45</v>
      </c>
      <c r="AO99" s="382">
        <v>177648</v>
      </c>
      <c r="AP99" s="382">
        <v>33</v>
      </c>
      <c r="AQ99" s="382">
        <v>482</v>
      </c>
      <c r="AR99" s="382">
        <v>182351</v>
      </c>
      <c r="BB99" s="333"/>
      <c r="BJ99" s="333"/>
      <c r="BP99" s="333"/>
      <c r="BS99" s="333"/>
      <c r="BW99" s="333"/>
    </row>
    <row r="100" spans="2:75" ht="17" x14ac:dyDescent="0.2">
      <c r="F100" s="335"/>
      <c r="I100" s="432" t="s">
        <v>204</v>
      </c>
      <c r="J100" s="433">
        <v>817</v>
      </c>
      <c r="K100" s="433">
        <v>252</v>
      </c>
      <c r="L100" s="433">
        <v>187</v>
      </c>
      <c r="M100" s="433">
        <v>224427</v>
      </c>
      <c r="N100" s="433">
        <v>398</v>
      </c>
      <c r="O100" s="429">
        <v>226081</v>
      </c>
      <c r="Q100" s="383" t="str">
        <f t="shared" si="42"/>
        <v>2026-04</v>
      </c>
      <c r="R100" s="431">
        <v>7</v>
      </c>
      <c r="S100" s="431">
        <v>1</v>
      </c>
      <c r="T100" s="431"/>
      <c r="U100" s="431">
        <v>8</v>
      </c>
      <c r="V100" s="350"/>
      <c r="W100" s="359" t="str">
        <f t="shared" si="39"/>
        <v>2026-04</v>
      </c>
      <c r="X100" s="382">
        <v>3</v>
      </c>
      <c r="Y100" s="382">
        <v>142</v>
      </c>
      <c r="Z100" s="382">
        <v>882</v>
      </c>
      <c r="AA100" s="382">
        <v>9</v>
      </c>
      <c r="AB100" s="382">
        <v>1</v>
      </c>
      <c r="AC100" s="382">
        <v>1037</v>
      </c>
      <c r="AE100" s="359" t="str">
        <f t="shared" si="40"/>
        <v>2026-04</v>
      </c>
      <c r="AF100" s="382">
        <v>242</v>
      </c>
      <c r="AG100" s="382">
        <v>100</v>
      </c>
      <c r="AH100" s="382">
        <v>3125</v>
      </c>
      <c r="AI100" s="382">
        <v>3467</v>
      </c>
      <c r="AK100" s="359" t="str">
        <f t="shared" si="41"/>
        <v>2026-04</v>
      </c>
      <c r="AL100" s="382">
        <v>4065</v>
      </c>
      <c r="AM100" s="382">
        <v>210</v>
      </c>
      <c r="AN100" s="382">
        <v>45</v>
      </c>
      <c r="AO100" s="382">
        <v>136003</v>
      </c>
      <c r="AP100" s="382">
        <v>21</v>
      </c>
      <c r="AQ100" s="382">
        <v>89</v>
      </c>
      <c r="AR100" s="382">
        <v>140433</v>
      </c>
      <c r="BB100" s="333"/>
      <c r="BJ100" s="333"/>
      <c r="BP100" s="333"/>
      <c r="BS100" s="333"/>
      <c r="BW100" s="333"/>
    </row>
    <row r="101" spans="2:75" ht="17" x14ac:dyDescent="0.2">
      <c r="F101" s="335"/>
      <c r="I101" s="432" t="s">
        <v>205</v>
      </c>
      <c r="J101" s="433">
        <v>702</v>
      </c>
      <c r="K101" s="433">
        <v>278</v>
      </c>
      <c r="L101" s="433">
        <v>122</v>
      </c>
      <c r="M101" s="433">
        <v>103234</v>
      </c>
      <c r="N101" s="433">
        <v>1262</v>
      </c>
      <c r="O101" s="429">
        <v>105598</v>
      </c>
      <c r="Q101" s="383" t="str">
        <f t="shared" si="42"/>
        <v>2026-05</v>
      </c>
      <c r="R101" s="431">
        <v>4</v>
      </c>
      <c r="S101" s="431">
        <v>2</v>
      </c>
      <c r="T101" s="431"/>
      <c r="U101" s="431">
        <v>6</v>
      </c>
      <c r="V101" s="350"/>
      <c r="W101" s="359" t="str">
        <f t="shared" si="39"/>
        <v>2026-05</v>
      </c>
      <c r="X101" s="382">
        <v>3</v>
      </c>
      <c r="Y101" s="382">
        <v>159</v>
      </c>
      <c r="Z101" s="382">
        <v>681</v>
      </c>
      <c r="AA101" s="382">
        <v>10</v>
      </c>
      <c r="AB101" s="382">
        <v>1</v>
      </c>
      <c r="AC101" s="382">
        <v>854</v>
      </c>
      <c r="AE101" s="359" t="str">
        <f t="shared" si="40"/>
        <v>2026-05</v>
      </c>
      <c r="AF101" s="382">
        <v>218</v>
      </c>
      <c r="AG101" s="382">
        <v>83</v>
      </c>
      <c r="AH101" s="382">
        <v>3065</v>
      </c>
      <c r="AI101" s="382">
        <v>3366</v>
      </c>
      <c r="AK101" s="359" t="str">
        <f t="shared" si="41"/>
        <v>2026-05</v>
      </c>
      <c r="AL101" s="382">
        <v>3623</v>
      </c>
      <c r="AM101" s="382">
        <v>161</v>
      </c>
      <c r="AN101" s="382">
        <v>34</v>
      </c>
      <c r="AO101" s="382">
        <v>56110</v>
      </c>
      <c r="AP101" s="382">
        <v>22</v>
      </c>
      <c r="AQ101" s="382">
        <v>1666</v>
      </c>
      <c r="AR101" s="382">
        <v>61616</v>
      </c>
      <c r="BB101" s="333"/>
      <c r="BJ101" s="333"/>
      <c r="BP101" s="333"/>
      <c r="BS101" s="333"/>
      <c r="BW101" s="333"/>
    </row>
    <row r="102" spans="2:75" ht="17" x14ac:dyDescent="0.2">
      <c r="F102" s="335"/>
      <c r="I102" s="432" t="s">
        <v>206</v>
      </c>
      <c r="J102" s="433">
        <v>709</v>
      </c>
      <c r="K102" s="433">
        <v>365</v>
      </c>
      <c r="L102" s="433">
        <v>197</v>
      </c>
      <c r="M102" s="433">
        <v>363820</v>
      </c>
      <c r="N102" s="433">
        <v>15270</v>
      </c>
      <c r="O102" s="429">
        <v>380361</v>
      </c>
      <c r="Q102" s="383" t="str">
        <f t="shared" si="42"/>
        <v>2026-06</v>
      </c>
      <c r="R102" s="431">
        <v>11</v>
      </c>
      <c r="S102" s="431">
        <v>5</v>
      </c>
      <c r="T102" s="431"/>
      <c r="U102" s="431">
        <v>16</v>
      </c>
      <c r="V102" s="350"/>
      <c r="W102" s="359" t="str">
        <f t="shared" si="39"/>
        <v>2026-06</v>
      </c>
      <c r="X102" s="382">
        <v>6</v>
      </c>
      <c r="Y102" s="382">
        <v>140</v>
      </c>
      <c r="Z102" s="382">
        <v>612</v>
      </c>
      <c r="AA102" s="382">
        <v>9</v>
      </c>
      <c r="AB102" s="382">
        <v>1</v>
      </c>
      <c r="AC102" s="382">
        <v>768</v>
      </c>
      <c r="AE102" s="359" t="str">
        <f t="shared" si="40"/>
        <v>2026-06</v>
      </c>
      <c r="AF102" s="382">
        <v>285</v>
      </c>
      <c r="AG102" s="382">
        <v>107</v>
      </c>
      <c r="AH102" s="382">
        <v>3355</v>
      </c>
      <c r="AI102" s="382">
        <v>3747</v>
      </c>
      <c r="AK102" s="359" t="str">
        <f t="shared" si="41"/>
        <v>2026-06</v>
      </c>
      <c r="AL102" s="382">
        <v>3055</v>
      </c>
      <c r="AM102" s="382">
        <v>177</v>
      </c>
      <c r="AN102" s="382">
        <v>58</v>
      </c>
      <c r="AO102" s="382">
        <v>283301</v>
      </c>
      <c r="AP102" s="382">
        <v>35</v>
      </c>
      <c r="AQ102" s="382">
        <v>929</v>
      </c>
      <c r="AR102" s="382">
        <v>287555</v>
      </c>
      <c r="BB102" s="333"/>
      <c r="BJ102" s="333"/>
      <c r="BP102" s="333"/>
      <c r="BS102" s="333"/>
      <c r="BW102" s="333"/>
    </row>
    <row r="103" spans="2:75" ht="17" x14ac:dyDescent="0.2">
      <c r="B103" s="332"/>
      <c r="F103" s="335"/>
      <c r="I103" s="432" t="s">
        <v>207</v>
      </c>
      <c r="J103" s="433">
        <v>627</v>
      </c>
      <c r="K103" s="433">
        <v>280</v>
      </c>
      <c r="L103" s="433">
        <v>186</v>
      </c>
      <c r="M103" s="433">
        <v>317558</v>
      </c>
      <c r="N103" s="433">
        <v>15883</v>
      </c>
      <c r="O103" s="429">
        <v>334534</v>
      </c>
      <c r="Q103" s="383" t="str">
        <f t="shared" si="42"/>
        <v>2026-07</v>
      </c>
      <c r="R103" s="431">
        <v>9</v>
      </c>
      <c r="S103" s="431">
        <v>3</v>
      </c>
      <c r="T103" s="431">
        <v>1</v>
      </c>
      <c r="U103" s="431">
        <v>13</v>
      </c>
      <c r="V103" s="350"/>
      <c r="W103" s="359" t="str">
        <f t="shared" si="39"/>
        <v>2026-07</v>
      </c>
      <c r="X103" s="382">
        <v>3</v>
      </c>
      <c r="Y103" s="382">
        <v>141</v>
      </c>
      <c r="Z103" s="382">
        <v>554</v>
      </c>
      <c r="AA103" s="382">
        <v>11</v>
      </c>
      <c r="AB103" s="382">
        <v>1</v>
      </c>
      <c r="AC103" s="382">
        <v>710</v>
      </c>
      <c r="AE103" s="359" t="str">
        <f t="shared" si="40"/>
        <v>2026-07</v>
      </c>
      <c r="AF103" s="382">
        <v>225</v>
      </c>
      <c r="AG103" s="382">
        <v>87</v>
      </c>
      <c r="AH103" s="382">
        <v>3456</v>
      </c>
      <c r="AI103" s="382">
        <v>3768</v>
      </c>
      <c r="AK103" s="359" t="str">
        <f t="shared" si="41"/>
        <v>2026-07</v>
      </c>
      <c r="AL103" s="382">
        <v>2801</v>
      </c>
      <c r="AM103" s="382">
        <v>160</v>
      </c>
      <c r="AN103" s="382">
        <v>57</v>
      </c>
      <c r="AO103" s="382">
        <v>153601</v>
      </c>
      <c r="AP103" s="382">
        <v>36</v>
      </c>
      <c r="AQ103" s="382">
        <v>1184</v>
      </c>
      <c r="AR103" s="382">
        <v>157839</v>
      </c>
      <c r="BB103" s="333"/>
      <c r="BJ103" s="333"/>
      <c r="BP103" s="333"/>
      <c r="BS103" s="333"/>
      <c r="BW103" s="333"/>
    </row>
    <row r="104" spans="2:75" ht="17" x14ac:dyDescent="0.2">
      <c r="F104" s="335"/>
      <c r="I104" s="432" t="s">
        <v>208</v>
      </c>
      <c r="J104" s="433">
        <v>454</v>
      </c>
      <c r="K104" s="433">
        <v>234</v>
      </c>
      <c r="L104" s="433">
        <v>159</v>
      </c>
      <c r="M104" s="433">
        <v>982493</v>
      </c>
      <c r="N104" s="433">
        <v>1850</v>
      </c>
      <c r="O104" s="429">
        <v>985190</v>
      </c>
      <c r="Q104" s="383" t="str">
        <f t="shared" si="42"/>
        <v>2026-08</v>
      </c>
      <c r="R104" s="431">
        <v>4</v>
      </c>
      <c r="S104" s="431"/>
      <c r="T104" s="431"/>
      <c r="U104" s="431">
        <v>4</v>
      </c>
      <c r="V104" s="350"/>
      <c r="W104" s="359" t="str">
        <f t="shared" si="39"/>
        <v>2026-08</v>
      </c>
      <c r="X104" s="382">
        <v>7</v>
      </c>
      <c r="Y104" s="382">
        <v>148</v>
      </c>
      <c r="Z104" s="382">
        <v>478</v>
      </c>
      <c r="AA104" s="382">
        <v>4</v>
      </c>
      <c r="AB104" s="382">
        <v>1</v>
      </c>
      <c r="AC104" s="382">
        <v>638</v>
      </c>
      <c r="AE104" s="359" t="str">
        <f t="shared" si="40"/>
        <v>2026-08</v>
      </c>
      <c r="AF104" s="382">
        <v>164</v>
      </c>
      <c r="AG104" s="382">
        <v>89</v>
      </c>
      <c r="AH104" s="382">
        <v>3125</v>
      </c>
      <c r="AI104" s="382">
        <v>3378</v>
      </c>
      <c r="AK104" s="359" t="str">
        <f t="shared" si="41"/>
        <v>2026-08</v>
      </c>
      <c r="AL104" s="382">
        <v>4100</v>
      </c>
      <c r="AM104" s="382">
        <v>138</v>
      </c>
      <c r="AN104" s="382">
        <v>62</v>
      </c>
      <c r="AO104" s="382">
        <v>977892</v>
      </c>
      <c r="AP104" s="382">
        <v>25</v>
      </c>
      <c r="AQ104" s="382">
        <v>306</v>
      </c>
      <c r="AR104" s="382">
        <v>982523</v>
      </c>
      <c r="BB104" s="333"/>
      <c r="BJ104" s="333"/>
      <c r="BP104" s="333"/>
      <c r="BS104" s="333"/>
      <c r="BW104" s="333"/>
    </row>
    <row r="105" spans="2:75" ht="18" thickBot="1" x14ac:dyDescent="0.25">
      <c r="F105" s="335"/>
      <c r="I105" s="432" t="s">
        <v>209</v>
      </c>
      <c r="J105" s="433">
        <v>613</v>
      </c>
      <c r="K105" s="433">
        <v>5891</v>
      </c>
      <c r="L105" s="433">
        <v>254</v>
      </c>
      <c r="M105" s="433">
        <v>500286</v>
      </c>
      <c r="N105" s="433">
        <v>3694</v>
      </c>
      <c r="O105" s="429">
        <v>510738</v>
      </c>
      <c r="Q105" s="383" t="str">
        <f t="shared" si="42"/>
        <v>2026-09</v>
      </c>
      <c r="R105" s="431">
        <v>1694</v>
      </c>
      <c r="S105" s="431">
        <v>17</v>
      </c>
      <c r="T105" s="431"/>
      <c r="U105" s="431">
        <v>1711</v>
      </c>
      <c r="V105" s="350"/>
      <c r="W105" s="359" t="str">
        <f t="shared" si="39"/>
        <v>2026-09</v>
      </c>
      <c r="X105" s="382">
        <v>4</v>
      </c>
      <c r="Y105" s="382">
        <v>162</v>
      </c>
      <c r="Z105" s="382">
        <v>676</v>
      </c>
      <c r="AA105" s="382">
        <v>7</v>
      </c>
      <c r="AB105" s="382">
        <v>3</v>
      </c>
      <c r="AC105" s="382">
        <v>852</v>
      </c>
      <c r="AE105" s="369" t="str">
        <f t="shared" si="40"/>
        <v>2026-09</v>
      </c>
      <c r="AF105" s="387">
        <v>215</v>
      </c>
      <c r="AG105" s="387">
        <v>102</v>
      </c>
      <c r="AH105" s="387">
        <v>4434</v>
      </c>
      <c r="AI105" s="387">
        <v>4751</v>
      </c>
      <c r="AK105" s="369" t="str">
        <f t="shared" si="41"/>
        <v>2026-09</v>
      </c>
      <c r="AL105" s="387">
        <v>4514</v>
      </c>
      <c r="AM105" s="387">
        <v>273</v>
      </c>
      <c r="AN105" s="387">
        <v>63</v>
      </c>
      <c r="AO105" s="387">
        <v>397125</v>
      </c>
      <c r="AP105" s="387">
        <v>32</v>
      </c>
      <c r="AQ105" s="387">
        <v>468</v>
      </c>
      <c r="AR105" s="387">
        <v>402475</v>
      </c>
      <c r="BB105" s="333"/>
      <c r="BJ105" s="333"/>
      <c r="BP105" s="333"/>
      <c r="BS105" s="333"/>
      <c r="BW105" s="333"/>
    </row>
    <row r="106" spans="2:75" s="348" customFormat="1" ht="18" thickBot="1" x14ac:dyDescent="0.25">
      <c r="B106" s="333"/>
      <c r="C106" s="332"/>
      <c r="D106" s="332"/>
      <c r="E106" s="332"/>
      <c r="F106" s="410"/>
      <c r="I106" s="434" t="s">
        <v>134</v>
      </c>
      <c r="J106" s="341">
        <v>9373</v>
      </c>
      <c r="K106" s="341">
        <v>8456</v>
      </c>
      <c r="L106" s="341">
        <v>2053</v>
      </c>
      <c r="M106" s="341">
        <v>4135256</v>
      </c>
      <c r="N106" s="341">
        <v>57189</v>
      </c>
      <c r="O106" s="435">
        <v>4212327</v>
      </c>
      <c r="Q106" s="436" t="str">
        <f t="shared" si="42"/>
        <v>Total</v>
      </c>
      <c r="R106" s="437">
        <v>1763</v>
      </c>
      <c r="S106" s="438">
        <v>32</v>
      </c>
      <c r="T106" s="438">
        <v>3</v>
      </c>
      <c r="U106" s="438">
        <v>1798</v>
      </c>
      <c r="V106" s="349"/>
      <c r="W106" s="439" t="str">
        <f t="shared" si="39"/>
        <v>Total</v>
      </c>
      <c r="X106" s="440">
        <v>43</v>
      </c>
      <c r="Y106" s="440">
        <v>1711</v>
      </c>
      <c r="Z106" s="440">
        <v>8590</v>
      </c>
      <c r="AA106" s="440">
        <v>91</v>
      </c>
      <c r="AB106" s="440">
        <v>15</v>
      </c>
      <c r="AC106" s="441">
        <v>10450</v>
      </c>
      <c r="AE106" s="374" t="str">
        <f t="shared" si="40"/>
        <v>Total</v>
      </c>
      <c r="AF106" s="442">
        <v>2376</v>
      </c>
      <c r="AG106" s="442">
        <v>1030</v>
      </c>
      <c r="AH106" s="442">
        <v>37127</v>
      </c>
      <c r="AI106" s="443">
        <v>40533</v>
      </c>
      <c r="AK106" s="374" t="str">
        <f t="shared" si="41"/>
        <v>Total</v>
      </c>
      <c r="AL106" s="442">
        <v>49590</v>
      </c>
      <c r="AM106" s="442">
        <v>2336</v>
      </c>
      <c r="AN106" s="442">
        <v>579</v>
      </c>
      <c r="AO106" s="442">
        <v>3017176</v>
      </c>
      <c r="AP106" s="442">
        <v>323</v>
      </c>
      <c r="AQ106" s="442">
        <v>6906</v>
      </c>
      <c r="AR106" s="443">
        <v>3076910</v>
      </c>
    </row>
    <row r="107" spans="2:75" x14ac:dyDescent="0.2">
      <c r="B107" s="348"/>
      <c r="C107" s="348"/>
      <c r="D107" s="348"/>
      <c r="E107" s="348"/>
      <c r="F107" s="404"/>
      <c r="I107" s="444"/>
      <c r="J107" s="341"/>
      <c r="K107" s="341"/>
      <c r="L107" s="341"/>
      <c r="M107" s="341"/>
      <c r="N107" s="341"/>
      <c r="O107" s="341"/>
      <c r="P107" s="348"/>
      <c r="Q107" s="444"/>
      <c r="R107" s="445"/>
      <c r="S107" s="349"/>
      <c r="T107" s="349"/>
      <c r="U107" s="349"/>
      <c r="V107" s="444"/>
      <c r="W107" s="445"/>
      <c r="X107" s="445"/>
      <c r="Y107" s="445"/>
      <c r="Z107" s="445"/>
      <c r="AA107" s="445"/>
      <c r="AB107" s="445"/>
      <c r="AC107" s="348"/>
      <c r="AD107" s="444"/>
      <c r="AE107" s="446"/>
      <c r="AF107" s="446"/>
      <c r="AG107" s="446"/>
      <c r="AH107" s="446"/>
      <c r="AI107" s="446"/>
      <c r="AJ107" s="446"/>
      <c r="AK107" s="446"/>
      <c r="AL107" s="446"/>
      <c r="AM107" s="446"/>
      <c r="AN107" s="446"/>
      <c r="AO107" s="446"/>
      <c r="AP107" s="446"/>
      <c r="AQ107" s="446"/>
      <c r="AR107" s="446"/>
      <c r="AS107" s="446"/>
      <c r="AT107" s="446"/>
      <c r="AU107" s="446"/>
      <c r="AV107" s="348"/>
      <c r="AW107" s="444"/>
      <c r="AX107" s="445"/>
      <c r="AY107" s="445"/>
      <c r="AZ107" s="445"/>
      <c r="BA107" s="445"/>
      <c r="BB107" s="445"/>
      <c r="BC107" s="445"/>
      <c r="BD107" s="445"/>
      <c r="BJ107" s="333"/>
      <c r="BP107" s="333"/>
      <c r="BS107" s="333"/>
      <c r="BW107" s="333"/>
    </row>
    <row r="108" spans="2:75" x14ac:dyDescent="0.2">
      <c r="F108" s="335"/>
      <c r="I108" s="444"/>
      <c r="J108" s="341"/>
      <c r="K108" s="341"/>
      <c r="L108" s="341"/>
      <c r="M108" s="341"/>
      <c r="N108" s="341"/>
      <c r="O108" s="341"/>
      <c r="P108" s="348"/>
      <c r="Q108" s="444"/>
      <c r="R108" s="445"/>
      <c r="S108" s="349"/>
      <c r="T108" s="349"/>
      <c r="U108" s="349"/>
      <c r="V108" s="444"/>
      <c r="W108" s="445"/>
      <c r="X108" s="445"/>
      <c r="Y108" s="445"/>
      <c r="Z108" s="445"/>
      <c r="AA108" s="445"/>
      <c r="AB108" s="445"/>
      <c r="AC108" s="348"/>
      <c r="AD108" s="444"/>
      <c r="AE108" s="446"/>
      <c r="AF108" s="446"/>
      <c r="AG108" s="446"/>
      <c r="AH108" s="446"/>
      <c r="AI108" s="446"/>
      <c r="AJ108" s="446"/>
      <c r="AK108" s="446"/>
      <c r="AL108" s="446"/>
      <c r="AM108" s="446"/>
      <c r="AN108" s="446"/>
      <c r="AO108" s="446"/>
      <c r="AP108" s="446"/>
      <c r="AQ108" s="446"/>
      <c r="AR108" s="446"/>
      <c r="AS108" s="446"/>
      <c r="AT108" s="446"/>
      <c r="AU108" s="446"/>
      <c r="AV108" s="348"/>
      <c r="AW108" s="444"/>
      <c r="AX108" s="445"/>
      <c r="AY108" s="445"/>
      <c r="AZ108" s="445"/>
      <c r="BA108" s="445"/>
      <c r="BB108" s="445"/>
      <c r="BC108" s="445"/>
      <c r="BD108" s="445"/>
      <c r="BJ108" s="333"/>
      <c r="BP108" s="333"/>
      <c r="BS108" s="333"/>
      <c r="BW108" s="333"/>
    </row>
    <row r="109" spans="2:75" s="332" customFormat="1" ht="35" thickBot="1" x14ac:dyDescent="0.25">
      <c r="B109" s="333"/>
      <c r="C109" s="333"/>
      <c r="D109" s="333"/>
      <c r="E109" s="333"/>
      <c r="F109" s="335"/>
      <c r="G109" s="333"/>
      <c r="H109" s="333"/>
      <c r="I109" s="447" t="s">
        <v>446</v>
      </c>
      <c r="J109" s="448" t="s">
        <v>447</v>
      </c>
      <c r="K109" s="448" t="s">
        <v>399</v>
      </c>
      <c r="L109" s="448" t="s">
        <v>418</v>
      </c>
      <c r="M109" s="448" t="s">
        <v>419</v>
      </c>
      <c r="N109" s="448" t="s">
        <v>405</v>
      </c>
      <c r="O109" s="448" t="s">
        <v>134</v>
      </c>
      <c r="P109" s="449"/>
      <c r="Q109" s="447" t="s">
        <v>446</v>
      </c>
      <c r="R109" s="448" t="s">
        <v>406</v>
      </c>
      <c r="S109" s="448" t="s">
        <v>407</v>
      </c>
      <c r="T109" s="357" t="s">
        <v>405</v>
      </c>
      <c r="U109" s="450" t="s">
        <v>134</v>
      </c>
      <c r="V109" s="449"/>
      <c r="W109" s="447" t="s">
        <v>446</v>
      </c>
      <c r="X109" s="448" t="s">
        <v>420</v>
      </c>
      <c r="Y109" s="448" t="s">
        <v>421</v>
      </c>
      <c r="Z109" s="448" t="s">
        <v>422</v>
      </c>
      <c r="AA109" s="358" t="s">
        <v>411</v>
      </c>
      <c r="AB109" s="358" t="s">
        <v>412</v>
      </c>
      <c r="AC109" s="448" t="s">
        <v>134</v>
      </c>
      <c r="AD109" s="348"/>
      <c r="AE109" s="447" t="s">
        <v>446</v>
      </c>
      <c r="AF109" s="448" t="s">
        <v>423</v>
      </c>
      <c r="AG109" s="448" t="s">
        <v>424</v>
      </c>
      <c r="AH109" s="448" t="s">
        <v>412</v>
      </c>
      <c r="AI109" s="448" t="s">
        <v>234</v>
      </c>
      <c r="AJ109" s="348"/>
      <c r="AK109" s="447" t="s">
        <v>446</v>
      </c>
      <c r="AL109" s="448" t="s">
        <v>426</v>
      </c>
      <c r="AM109" s="448" t="s">
        <v>418</v>
      </c>
      <c r="AN109" s="448" t="s">
        <v>429</v>
      </c>
      <c r="AO109" s="448" t="s">
        <v>419</v>
      </c>
      <c r="AP109" s="448" t="s">
        <v>430</v>
      </c>
      <c r="AQ109" s="448" t="s">
        <v>405</v>
      </c>
      <c r="AR109" s="448" t="s">
        <v>134</v>
      </c>
      <c r="AS109" s="333"/>
      <c r="AT109" s="333"/>
      <c r="AU109" s="333"/>
      <c r="AV109" s="333"/>
      <c r="AW109" s="333"/>
      <c r="AX109" s="333"/>
      <c r="AY109" s="333"/>
      <c r="AZ109" s="333"/>
      <c r="BA109" s="333"/>
      <c r="BB109" s="333"/>
      <c r="BC109" s="333"/>
      <c r="BD109" s="333"/>
      <c r="BE109" s="333"/>
      <c r="BF109" s="333"/>
      <c r="BG109" s="333"/>
      <c r="BH109" s="333"/>
      <c r="BI109" s="333"/>
      <c r="BJ109" s="333"/>
      <c r="BK109" s="333"/>
      <c r="BL109" s="333"/>
      <c r="BM109" s="333"/>
      <c r="BN109" s="333"/>
      <c r="BO109" s="333"/>
      <c r="BP109" s="333"/>
      <c r="BQ109" s="333"/>
    </row>
    <row r="110" spans="2:75" s="332" customFormat="1" ht="18" thickBot="1" x14ac:dyDescent="0.25">
      <c r="B110" s="333"/>
      <c r="C110" s="333"/>
      <c r="D110" s="333"/>
      <c r="E110" s="333"/>
      <c r="F110" s="335"/>
      <c r="I110" s="451" t="s">
        <v>134</v>
      </c>
      <c r="J110" s="452">
        <v>7537</v>
      </c>
      <c r="K110" s="452">
        <v>7636</v>
      </c>
      <c r="L110" s="452">
        <v>1621</v>
      </c>
      <c r="M110" s="452">
        <v>3518379</v>
      </c>
      <c r="N110" s="452">
        <v>52690</v>
      </c>
      <c r="O110" s="453">
        <v>3587863</v>
      </c>
      <c r="P110" s="454"/>
      <c r="Q110" s="451" t="s">
        <v>134</v>
      </c>
      <c r="R110" s="455">
        <v>1742</v>
      </c>
      <c r="S110" s="455">
        <v>25</v>
      </c>
      <c r="T110" s="456">
        <v>3</v>
      </c>
      <c r="U110" s="457">
        <v>1770</v>
      </c>
      <c r="V110" s="449"/>
      <c r="W110" s="451" t="s">
        <v>134</v>
      </c>
      <c r="X110" s="458">
        <v>24</v>
      </c>
      <c r="Y110" s="458">
        <v>795</v>
      </c>
      <c r="Z110" s="458">
        <v>6165</v>
      </c>
      <c r="AA110" s="458">
        <v>66</v>
      </c>
      <c r="AB110" s="458">
        <v>4</v>
      </c>
      <c r="AC110" s="457">
        <v>7054</v>
      </c>
      <c r="AE110" s="451" t="s">
        <v>134</v>
      </c>
      <c r="AF110" s="455">
        <v>1537</v>
      </c>
      <c r="AG110" s="456">
        <v>638</v>
      </c>
      <c r="AH110" s="459">
        <v>25777</v>
      </c>
      <c r="AI110" s="460">
        <v>27952</v>
      </c>
      <c r="AK110" s="461" t="str">
        <f>I110</f>
        <v>Total</v>
      </c>
      <c r="AL110" s="452">
        <v>37796</v>
      </c>
      <c r="AM110" s="452">
        <v>1754</v>
      </c>
      <c r="AN110" s="452">
        <v>373</v>
      </c>
      <c r="AO110" s="452">
        <v>2579424</v>
      </c>
      <c r="AP110" s="452">
        <v>243</v>
      </c>
      <c r="AQ110" s="452">
        <v>6073</v>
      </c>
      <c r="AR110" s="453">
        <v>2625663</v>
      </c>
    </row>
    <row r="111" spans="2:75" x14ac:dyDescent="0.2">
      <c r="B111" s="332"/>
      <c r="C111" s="332"/>
      <c r="D111" s="332"/>
      <c r="E111" s="332"/>
      <c r="F111" s="410"/>
      <c r="I111" s="333"/>
      <c r="Q111" s="343"/>
      <c r="R111" s="343"/>
      <c r="S111" s="343"/>
      <c r="T111" s="344"/>
      <c r="U111" s="344"/>
      <c r="V111" s="344"/>
      <c r="W111" s="344"/>
      <c r="X111" s="344"/>
      <c r="Y111" s="344"/>
      <c r="Z111" s="344"/>
      <c r="AA111" s="344"/>
      <c r="AB111" s="344"/>
      <c r="AC111" s="344"/>
      <c r="AI111" s="333"/>
      <c r="BB111" s="333"/>
      <c r="BJ111" s="333"/>
      <c r="BP111" s="333"/>
      <c r="BS111" s="333"/>
      <c r="BW111" s="333"/>
    </row>
    <row r="112" spans="2:75" x14ac:dyDescent="0.2">
      <c r="F112" s="335"/>
      <c r="G112" s="332"/>
      <c r="H112" s="332"/>
      <c r="I112" s="333"/>
      <c r="Q112" s="343"/>
      <c r="R112" s="343"/>
      <c r="S112" s="343"/>
      <c r="T112" s="344"/>
      <c r="U112" s="344"/>
      <c r="V112" s="344"/>
      <c r="W112" s="344"/>
      <c r="X112" s="344"/>
      <c r="Y112" s="344"/>
      <c r="Z112" s="344"/>
      <c r="AA112" s="344"/>
      <c r="AB112" s="344"/>
      <c r="AC112" s="344"/>
      <c r="AI112" s="333"/>
      <c r="BB112" s="333"/>
      <c r="BJ112" s="333"/>
      <c r="BP112" s="333"/>
      <c r="BS112" s="333"/>
      <c r="BW112" s="333"/>
    </row>
    <row r="113" spans="2:81" x14ac:dyDescent="0.2">
      <c r="F113" s="335"/>
      <c r="I113" s="333"/>
      <c r="R113" s="343"/>
      <c r="S113" s="343"/>
      <c r="T113" s="343"/>
      <c r="U113" s="344"/>
      <c r="V113" s="344"/>
      <c r="W113" s="344"/>
      <c r="X113" s="344"/>
      <c r="Y113" s="344"/>
      <c r="Z113" s="344"/>
      <c r="AA113" s="344"/>
      <c r="AB113" s="344"/>
      <c r="AC113" s="344"/>
      <c r="AD113" s="344"/>
      <c r="AI113" s="333"/>
      <c r="BB113" s="333"/>
      <c r="BJ113" s="333"/>
      <c r="BP113" s="333"/>
      <c r="BS113" s="333"/>
      <c r="BW113" s="333"/>
    </row>
    <row r="114" spans="2:81" x14ac:dyDescent="0.2">
      <c r="F114" s="335"/>
      <c r="I114" s="414" t="s">
        <v>448</v>
      </c>
      <c r="N114" s="414" t="s">
        <v>392</v>
      </c>
      <c r="Q114" s="414" t="s">
        <v>449</v>
      </c>
      <c r="S114" s="414"/>
      <c r="V114" s="414" t="s">
        <v>450</v>
      </c>
      <c r="W114" s="332"/>
      <c r="Y114" s="414" t="s">
        <v>451</v>
      </c>
      <c r="AI114" s="333"/>
      <c r="BB114" s="333"/>
      <c r="BJ114" s="333"/>
      <c r="BP114" s="333"/>
      <c r="BS114" s="333"/>
      <c r="BW114" s="333"/>
    </row>
    <row r="115" spans="2:81" ht="34" customHeight="1" x14ac:dyDescent="0.2">
      <c r="F115" s="335"/>
      <c r="I115" s="1027" t="s">
        <v>398</v>
      </c>
      <c r="J115" s="1027"/>
      <c r="K115" s="444"/>
      <c r="L115" s="444"/>
      <c r="M115" s="444"/>
      <c r="N115" s="1027" t="s">
        <v>398</v>
      </c>
      <c r="O115" s="1027"/>
      <c r="P115" s="462"/>
      <c r="Q115" s="1028" t="s">
        <v>398</v>
      </c>
      <c r="R115" s="1028"/>
      <c r="S115" s="1028"/>
      <c r="T115" s="462"/>
      <c r="U115" s="462"/>
      <c r="V115" s="1027" t="s">
        <v>398</v>
      </c>
      <c r="W115" s="1027"/>
      <c r="X115" s="462"/>
      <c r="Y115" s="444" t="s">
        <v>398</v>
      </c>
      <c r="Z115" s="462"/>
      <c r="AA115" s="462"/>
      <c r="AB115" s="462"/>
      <c r="AC115" s="462"/>
      <c r="AD115" s="462"/>
      <c r="AE115" s="462"/>
      <c r="AF115" s="462"/>
      <c r="AG115" s="462"/>
      <c r="AH115" s="462"/>
      <c r="AI115" s="462"/>
      <c r="AJ115" s="462"/>
      <c r="AK115" s="462"/>
      <c r="AL115" s="462"/>
      <c r="AM115" s="462"/>
      <c r="AN115" s="462"/>
      <c r="AO115" s="462"/>
      <c r="AP115" s="462"/>
      <c r="AQ115" s="462"/>
      <c r="AR115" s="462"/>
      <c r="AS115" s="462"/>
      <c r="AT115" s="462"/>
      <c r="AU115" s="462"/>
      <c r="AV115" s="462"/>
      <c r="AW115" s="462"/>
      <c r="AX115" s="462"/>
      <c r="AY115" s="462"/>
      <c r="AZ115" s="462"/>
      <c r="BA115" s="462"/>
      <c r="BB115" s="462"/>
      <c r="BC115" s="462"/>
      <c r="BD115" s="462"/>
      <c r="BJ115" s="333"/>
      <c r="BP115" s="333"/>
      <c r="BS115" s="333"/>
      <c r="BW115" s="333"/>
    </row>
    <row r="116" spans="2:81" ht="34" x14ac:dyDescent="0.2">
      <c r="F116" s="335"/>
      <c r="I116" s="355" t="s">
        <v>445</v>
      </c>
      <c r="J116" s="463" t="s">
        <v>431</v>
      </c>
      <c r="K116" s="464" t="s">
        <v>412</v>
      </c>
      <c r="L116" s="357" t="s">
        <v>134</v>
      </c>
      <c r="M116" s="332"/>
      <c r="N116" s="355" t="s">
        <v>445</v>
      </c>
      <c r="O116" s="464" t="s">
        <v>432</v>
      </c>
      <c r="Q116" s="355" t="s">
        <v>445</v>
      </c>
      <c r="R116" s="464" t="s">
        <v>433</v>
      </c>
      <c r="S116" s="464" t="s">
        <v>434</v>
      </c>
      <c r="T116" s="464" t="s">
        <v>134</v>
      </c>
      <c r="U116" s="332"/>
      <c r="V116" s="355" t="s">
        <v>445</v>
      </c>
      <c r="W116" s="464" t="s">
        <v>435</v>
      </c>
      <c r="Y116" s="465" t="s">
        <v>445</v>
      </c>
      <c r="Z116" s="355" t="s">
        <v>436</v>
      </c>
      <c r="AA116" s="355" t="s">
        <v>437</v>
      </c>
      <c r="AB116" s="355" t="s">
        <v>438</v>
      </c>
      <c r="AC116" s="355" t="s">
        <v>439</v>
      </c>
      <c r="AD116" s="357" t="s">
        <v>405</v>
      </c>
      <c r="AE116" s="355" t="s">
        <v>134</v>
      </c>
      <c r="AI116" s="333"/>
      <c r="BB116" s="333"/>
      <c r="BJ116" s="333"/>
      <c r="BP116" s="333"/>
      <c r="BS116" s="333"/>
      <c r="BW116" s="333"/>
    </row>
    <row r="117" spans="2:81" ht="17" x14ac:dyDescent="0.2">
      <c r="F117" s="335"/>
      <c r="I117" s="359" t="str">
        <f>I94</f>
        <v>2025-10</v>
      </c>
      <c r="J117" s="466">
        <f>J133/1000000</f>
        <v>131.628062</v>
      </c>
      <c r="K117" s="466">
        <f>K133/1000000</f>
        <v>0</v>
      </c>
      <c r="L117" s="466">
        <f>L133/1000000</f>
        <v>131.628062</v>
      </c>
      <c r="M117" s="467"/>
      <c r="N117" s="359" t="str">
        <f>I94</f>
        <v>2025-10</v>
      </c>
      <c r="O117" s="466">
        <f t="shared" ref="O117:O128" si="43">O133/1000000</f>
        <v>103.33497800000001</v>
      </c>
      <c r="Q117" s="359" t="str">
        <f>I94</f>
        <v>2025-10</v>
      </c>
      <c r="R117" s="466">
        <f t="shared" ref="R117:S128" si="44">R133/1000000</f>
        <v>0.12745999999999999</v>
      </c>
      <c r="S117" s="466">
        <f t="shared" si="44"/>
        <v>3.9072999999999997E-2</v>
      </c>
      <c r="T117" s="466">
        <f t="shared" ref="T117:T128" si="45">SUM(R117:S117)</f>
        <v>0.16653299999999999</v>
      </c>
      <c r="U117" s="467"/>
      <c r="V117" s="359" t="str">
        <f>I94</f>
        <v>2025-10</v>
      </c>
      <c r="W117" s="466">
        <f t="shared" ref="W117:W128" si="46">W133/1000000</f>
        <v>1.2435860000000001</v>
      </c>
      <c r="Y117" s="359" t="str">
        <f>I94</f>
        <v>2025-10</v>
      </c>
      <c r="Z117" s="362">
        <f t="shared" ref="Z117:AE128" si="47">Z133/1000000</f>
        <v>8.77E-3</v>
      </c>
      <c r="AA117" s="362">
        <f t="shared" si="47"/>
        <v>3.0000000000000001E-6</v>
      </c>
      <c r="AB117" s="362">
        <f t="shared" si="47"/>
        <v>2.7841000000000001E-2</v>
      </c>
      <c r="AC117" s="362">
        <f t="shared" si="47"/>
        <v>2.1010000000000001E-2</v>
      </c>
      <c r="AD117" s="362">
        <f t="shared" si="47"/>
        <v>0</v>
      </c>
      <c r="AE117" s="362">
        <f t="shared" si="47"/>
        <v>5.7624000000000002E-2</v>
      </c>
      <c r="AI117" s="333"/>
      <c r="BB117" s="333"/>
      <c r="BJ117" s="333"/>
      <c r="BP117" s="333"/>
      <c r="BS117" s="333"/>
      <c r="BW117" s="333"/>
    </row>
    <row r="118" spans="2:81" ht="17" x14ac:dyDescent="0.2">
      <c r="F118" s="335"/>
      <c r="I118" s="359" t="str">
        <f t="shared" ref="I118:I129" si="48">I95</f>
        <v>2025-11</v>
      </c>
      <c r="J118" s="466">
        <f t="shared" ref="J118:L129" si="49">J134/1000000</f>
        <v>138.711859</v>
      </c>
      <c r="K118" s="466">
        <f t="shared" si="49"/>
        <v>1.9999999999999999E-6</v>
      </c>
      <c r="L118" s="466">
        <f t="shared" si="49"/>
        <v>138.711861</v>
      </c>
      <c r="M118" s="467"/>
      <c r="N118" s="359" t="str">
        <f t="shared" ref="N118:N128" si="50">I95</f>
        <v>2025-11</v>
      </c>
      <c r="O118" s="466">
        <f t="shared" si="43"/>
        <v>183.30444800000001</v>
      </c>
      <c r="Q118" s="359" t="str">
        <f t="shared" ref="Q118:Q128" si="51">I95</f>
        <v>2025-11</v>
      </c>
      <c r="R118" s="466">
        <f t="shared" si="44"/>
        <v>0.20940700000000001</v>
      </c>
      <c r="S118" s="466">
        <f t="shared" si="44"/>
        <v>7.2636000000000006E-2</v>
      </c>
      <c r="T118" s="466">
        <f t="shared" si="45"/>
        <v>0.28204300000000004</v>
      </c>
      <c r="U118" s="467"/>
      <c r="V118" s="359" t="str">
        <f t="shared" ref="V118:V128" si="52">I95</f>
        <v>2025-11</v>
      </c>
      <c r="W118" s="466">
        <f t="shared" si="46"/>
        <v>1.1274519999999999</v>
      </c>
      <c r="Y118" s="359" t="str">
        <f t="shared" ref="Y118:Y129" si="53">I95</f>
        <v>2025-11</v>
      </c>
      <c r="Z118" s="362">
        <f t="shared" si="47"/>
        <v>1.5139999999999999E-3</v>
      </c>
      <c r="AA118" s="362">
        <f t="shared" si="47"/>
        <v>1.2E-5</v>
      </c>
      <c r="AB118" s="362">
        <f t="shared" si="47"/>
        <v>2.379E-3</v>
      </c>
      <c r="AC118" s="362">
        <f t="shared" si="47"/>
        <v>7.9853999999999994E-2</v>
      </c>
      <c r="AD118" s="362">
        <f t="shared" si="47"/>
        <v>1.3200000000000001E-4</v>
      </c>
      <c r="AE118" s="362">
        <f t="shared" si="47"/>
        <v>8.3890999999999993E-2</v>
      </c>
      <c r="AI118" s="333"/>
      <c r="BB118" s="333"/>
      <c r="BJ118" s="333"/>
      <c r="BP118" s="333"/>
      <c r="BS118" s="333"/>
      <c r="BW118" s="333"/>
    </row>
    <row r="119" spans="2:81" ht="17" x14ac:dyDescent="0.2">
      <c r="F119" s="335"/>
      <c r="I119" s="359" t="str">
        <f t="shared" si="48"/>
        <v>2025-12</v>
      </c>
      <c r="J119" s="466">
        <f t="shared" si="49"/>
        <v>122.76017299999999</v>
      </c>
      <c r="K119" s="466">
        <f t="shared" si="49"/>
        <v>3.0000000000000001E-6</v>
      </c>
      <c r="L119" s="466">
        <f t="shared" si="49"/>
        <v>122.760176</v>
      </c>
      <c r="M119" s="467"/>
      <c r="N119" s="359" t="str">
        <f t="shared" si="50"/>
        <v>2025-12</v>
      </c>
      <c r="O119" s="466">
        <f t="shared" si="43"/>
        <v>342.36891900000001</v>
      </c>
      <c r="Q119" s="359" t="str">
        <f t="shared" si="51"/>
        <v>2025-12</v>
      </c>
      <c r="R119" s="466">
        <f t="shared" si="44"/>
        <v>0.563392</v>
      </c>
      <c r="S119" s="466">
        <f t="shared" si="44"/>
        <v>0.106603</v>
      </c>
      <c r="T119" s="466">
        <f t="shared" si="45"/>
        <v>0.66999500000000001</v>
      </c>
      <c r="U119" s="467"/>
      <c r="V119" s="359" t="str">
        <f t="shared" si="52"/>
        <v>2025-12</v>
      </c>
      <c r="W119" s="466">
        <f t="shared" si="46"/>
        <v>1.247719</v>
      </c>
      <c r="Y119" s="359" t="str">
        <f t="shared" si="53"/>
        <v>2025-12</v>
      </c>
      <c r="Z119" s="362">
        <f t="shared" si="47"/>
        <v>8.4082000000000004E-2</v>
      </c>
      <c r="AA119" s="362">
        <f t="shared" si="47"/>
        <v>7.9999999999999996E-6</v>
      </c>
      <c r="AB119" s="362">
        <f t="shared" si="47"/>
        <v>4.6833E-2</v>
      </c>
      <c r="AC119" s="362">
        <f t="shared" si="47"/>
        <v>1.5298</v>
      </c>
      <c r="AD119" s="362">
        <f t="shared" si="47"/>
        <v>2.6610000000000002E-3</v>
      </c>
      <c r="AE119" s="362">
        <f t="shared" si="47"/>
        <v>1.663384</v>
      </c>
      <c r="AI119" s="333"/>
      <c r="BB119" s="333"/>
      <c r="BJ119" s="333"/>
      <c r="BP119" s="333"/>
      <c r="BS119" s="333"/>
      <c r="BW119" s="333"/>
    </row>
    <row r="120" spans="2:81" ht="17" x14ac:dyDescent="0.2">
      <c r="F120" s="335"/>
      <c r="I120" s="359" t="str">
        <f t="shared" si="48"/>
        <v>2026-01</v>
      </c>
      <c r="J120" s="466">
        <f t="shared" si="49"/>
        <v>32.874594999999999</v>
      </c>
      <c r="K120" s="466">
        <f t="shared" si="49"/>
        <v>5.0000000000000004E-6</v>
      </c>
      <c r="L120" s="466">
        <f t="shared" si="49"/>
        <v>32.874600000000001</v>
      </c>
      <c r="M120" s="467"/>
      <c r="N120" s="359" t="str">
        <f t="shared" si="50"/>
        <v>2026-01</v>
      </c>
      <c r="O120" s="466">
        <f t="shared" si="43"/>
        <v>148.19250700000001</v>
      </c>
      <c r="Q120" s="359" t="str">
        <f t="shared" si="51"/>
        <v>2026-01</v>
      </c>
      <c r="R120" s="466">
        <f t="shared" si="44"/>
        <v>0.25128200000000001</v>
      </c>
      <c r="S120" s="466">
        <f t="shared" si="44"/>
        <v>2.1131E-2</v>
      </c>
      <c r="T120" s="466">
        <f t="shared" si="45"/>
        <v>0.27241300000000002</v>
      </c>
      <c r="U120" s="467"/>
      <c r="V120" s="359" t="str">
        <f t="shared" si="52"/>
        <v>2026-01</v>
      </c>
      <c r="W120" s="466">
        <f t="shared" si="46"/>
        <v>1.6101369999999999</v>
      </c>
      <c r="Y120" s="359" t="str">
        <f t="shared" si="53"/>
        <v>2026-01</v>
      </c>
      <c r="Z120" s="362">
        <f t="shared" si="47"/>
        <v>4.0220000000000004E-3</v>
      </c>
      <c r="AA120" s="362">
        <f t="shared" si="47"/>
        <v>1.44E-4</v>
      </c>
      <c r="AB120" s="362">
        <f t="shared" si="47"/>
        <v>0.25432500000000002</v>
      </c>
      <c r="AC120" s="362">
        <f t="shared" si="47"/>
        <v>0.19616900000000001</v>
      </c>
      <c r="AD120" s="362">
        <f t="shared" si="47"/>
        <v>7.2960000000000004E-3</v>
      </c>
      <c r="AE120" s="362">
        <f t="shared" si="47"/>
        <v>0.46195599999999998</v>
      </c>
      <c r="AI120" s="333"/>
      <c r="BB120" s="333"/>
      <c r="BJ120" s="333"/>
      <c r="BP120" s="333"/>
      <c r="BS120" s="333"/>
      <c r="BW120" s="333"/>
    </row>
    <row r="121" spans="2:81" ht="17" x14ac:dyDescent="0.2">
      <c r="B121" s="332"/>
      <c r="F121" s="335"/>
      <c r="I121" s="359" t="str">
        <f t="shared" si="48"/>
        <v>2026-02</v>
      </c>
      <c r="J121" s="466">
        <f t="shared" si="49"/>
        <v>458.61838599999999</v>
      </c>
      <c r="K121" s="466">
        <f t="shared" si="49"/>
        <v>9.9999999999999995E-7</v>
      </c>
      <c r="L121" s="466">
        <f t="shared" si="49"/>
        <v>458.61838699999998</v>
      </c>
      <c r="M121" s="467"/>
      <c r="N121" s="359" t="str">
        <f t="shared" si="50"/>
        <v>2026-02</v>
      </c>
      <c r="O121" s="466">
        <f t="shared" si="43"/>
        <v>284.00671499999999</v>
      </c>
      <c r="Q121" s="359" t="str">
        <f t="shared" si="51"/>
        <v>2026-02</v>
      </c>
      <c r="R121" s="466">
        <f t="shared" si="44"/>
        <v>0.681728</v>
      </c>
      <c r="S121" s="466">
        <f t="shared" si="44"/>
        <v>4.8530999999999998E-2</v>
      </c>
      <c r="T121" s="466">
        <f t="shared" si="45"/>
        <v>0.73025899999999999</v>
      </c>
      <c r="U121" s="467"/>
      <c r="V121" s="359" t="str">
        <f t="shared" si="52"/>
        <v>2026-02</v>
      </c>
      <c r="W121" s="466">
        <f t="shared" si="46"/>
        <v>2.0138769999999999</v>
      </c>
      <c r="Y121" s="359" t="str">
        <f t="shared" si="53"/>
        <v>2026-02</v>
      </c>
      <c r="Z121" s="362">
        <f t="shared" si="47"/>
        <v>5.8526000000000002E-2</v>
      </c>
      <c r="AA121" s="362">
        <f t="shared" si="47"/>
        <v>1.07E-4</v>
      </c>
      <c r="AB121" s="362">
        <f t="shared" si="47"/>
        <v>1.5320339999999999</v>
      </c>
      <c r="AC121" s="362">
        <f t="shared" si="47"/>
        <v>0.28082299999999999</v>
      </c>
      <c r="AD121" s="362">
        <f t="shared" si="47"/>
        <v>6.3790000000000001E-3</v>
      </c>
      <c r="AE121" s="362">
        <f t="shared" si="47"/>
        <v>1.877869</v>
      </c>
      <c r="AI121" s="333"/>
      <c r="BB121" s="333"/>
      <c r="BJ121" s="333"/>
      <c r="BP121" s="333"/>
      <c r="BS121" s="333"/>
      <c r="BW121" s="333"/>
    </row>
    <row r="122" spans="2:81" ht="17" x14ac:dyDescent="0.2">
      <c r="F122" s="335"/>
      <c r="I122" s="359" t="str">
        <f t="shared" si="48"/>
        <v>2026-03</v>
      </c>
      <c r="J122" s="466">
        <f t="shared" si="49"/>
        <v>339.18591300000003</v>
      </c>
      <c r="K122" s="466">
        <f t="shared" si="49"/>
        <v>1.9999999999999999E-6</v>
      </c>
      <c r="L122" s="466">
        <f t="shared" si="49"/>
        <v>339.18591500000002</v>
      </c>
      <c r="M122" s="467"/>
      <c r="N122" s="359" t="str">
        <f t="shared" si="50"/>
        <v>2026-03</v>
      </c>
      <c r="O122" s="466">
        <f t="shared" si="43"/>
        <v>671.75815399999999</v>
      </c>
      <c r="Q122" s="359" t="str">
        <f t="shared" si="51"/>
        <v>2026-03</v>
      </c>
      <c r="R122" s="466">
        <f t="shared" si="44"/>
        <v>5.7286700000000002</v>
      </c>
      <c r="S122" s="466">
        <f t="shared" si="44"/>
        <v>5.2250750000000004</v>
      </c>
      <c r="T122" s="466">
        <f t="shared" si="45"/>
        <v>10.953745000000001</v>
      </c>
      <c r="U122" s="467"/>
      <c r="V122" s="359" t="str">
        <f t="shared" si="52"/>
        <v>2026-03</v>
      </c>
      <c r="W122" s="466">
        <f t="shared" si="46"/>
        <v>1.9498230000000001</v>
      </c>
      <c r="Y122" s="359" t="str">
        <f t="shared" si="53"/>
        <v>2026-03</v>
      </c>
      <c r="Z122" s="362">
        <f t="shared" si="47"/>
        <v>0.200602</v>
      </c>
      <c r="AA122" s="362">
        <f t="shared" si="47"/>
        <v>3.1000000000000001E-5</v>
      </c>
      <c r="AB122" s="362">
        <f t="shared" si="47"/>
        <v>1.74136</v>
      </c>
      <c r="AC122" s="362">
        <f t="shared" si="47"/>
        <v>1.8939729999999999</v>
      </c>
      <c r="AD122" s="362">
        <f t="shared" si="47"/>
        <v>1.1514E-2</v>
      </c>
      <c r="AE122" s="362">
        <f t="shared" si="47"/>
        <v>3.84748</v>
      </c>
      <c r="AI122" s="333"/>
      <c r="BB122" s="333"/>
      <c r="BJ122" s="333"/>
      <c r="BP122" s="333"/>
      <c r="BS122" s="333"/>
      <c r="BW122" s="333"/>
    </row>
    <row r="123" spans="2:81" ht="17" x14ac:dyDescent="0.2">
      <c r="F123" s="335"/>
      <c r="I123" s="359" t="str">
        <f t="shared" si="48"/>
        <v>2026-04</v>
      </c>
      <c r="J123" s="466">
        <f t="shared" si="49"/>
        <v>52.8142</v>
      </c>
      <c r="K123" s="466">
        <f t="shared" si="49"/>
        <v>9.9999999999999995E-7</v>
      </c>
      <c r="L123" s="466">
        <f t="shared" si="49"/>
        <v>52.814200999999997</v>
      </c>
      <c r="M123" s="467"/>
      <c r="N123" s="359" t="str">
        <f t="shared" si="50"/>
        <v>2026-04</v>
      </c>
      <c r="O123" s="466">
        <f t="shared" si="43"/>
        <v>181.93078</v>
      </c>
      <c r="Q123" s="359" t="str">
        <f t="shared" si="51"/>
        <v>2026-04</v>
      </c>
      <c r="R123" s="466">
        <f t="shared" si="44"/>
        <v>0.30208299999999999</v>
      </c>
      <c r="S123" s="466">
        <f t="shared" si="44"/>
        <v>3.1696000000000002E-2</v>
      </c>
      <c r="T123" s="466">
        <f t="shared" si="45"/>
        <v>0.33377899999999999</v>
      </c>
      <c r="U123" s="467"/>
      <c r="V123" s="359" t="str">
        <f t="shared" si="52"/>
        <v>2026-04</v>
      </c>
      <c r="W123" s="466">
        <f t="shared" si="46"/>
        <v>1.228159</v>
      </c>
      <c r="Y123" s="359" t="str">
        <f t="shared" si="53"/>
        <v>2026-04</v>
      </c>
      <c r="Z123" s="362">
        <f t="shared" si="47"/>
        <v>8.7119999999999993E-3</v>
      </c>
      <c r="AA123" s="362">
        <f t="shared" si="47"/>
        <v>5.1999999999999997E-5</v>
      </c>
      <c r="AB123" s="362">
        <f t="shared" si="47"/>
        <v>4.4840000000000001E-3</v>
      </c>
      <c r="AC123" s="362">
        <f t="shared" si="47"/>
        <v>0.17367099999999999</v>
      </c>
      <c r="AD123" s="362">
        <f t="shared" si="47"/>
        <v>0.36854900000000002</v>
      </c>
      <c r="AE123" s="362">
        <f t="shared" si="47"/>
        <v>0.55546799999999996</v>
      </c>
      <c r="AI123" s="333"/>
      <c r="BB123" s="333"/>
      <c r="BJ123" s="333"/>
      <c r="BP123" s="333"/>
      <c r="BS123" s="333"/>
      <c r="BW123" s="333"/>
    </row>
    <row r="124" spans="2:81" s="332" customFormat="1" ht="17" x14ac:dyDescent="0.2">
      <c r="B124" s="333"/>
      <c r="C124" s="333"/>
      <c r="D124" s="333"/>
      <c r="E124" s="333"/>
      <c r="F124" s="335"/>
      <c r="G124" s="333"/>
      <c r="H124" s="333"/>
      <c r="I124" s="359" t="str">
        <f t="shared" si="48"/>
        <v>2026-05</v>
      </c>
      <c r="J124" s="466">
        <f t="shared" si="49"/>
        <v>89.526819000000003</v>
      </c>
      <c r="K124" s="466">
        <f t="shared" si="49"/>
        <v>0</v>
      </c>
      <c r="L124" s="466">
        <f t="shared" si="49"/>
        <v>89.526819000000003</v>
      </c>
      <c r="M124" s="467"/>
      <c r="N124" s="359" t="str">
        <f t="shared" si="50"/>
        <v>2026-05</v>
      </c>
      <c r="O124" s="466">
        <f t="shared" si="43"/>
        <v>189.43948</v>
      </c>
      <c r="P124" s="333"/>
      <c r="Q124" s="359" t="str">
        <f t="shared" si="51"/>
        <v>2026-05</v>
      </c>
      <c r="R124" s="466">
        <f t="shared" si="44"/>
        <v>0.54418500000000003</v>
      </c>
      <c r="S124" s="466">
        <f t="shared" si="44"/>
        <v>9.2007000000000005E-2</v>
      </c>
      <c r="T124" s="466">
        <f t="shared" si="45"/>
        <v>0.63619200000000009</v>
      </c>
      <c r="U124" s="467"/>
      <c r="V124" s="359" t="str">
        <f t="shared" si="52"/>
        <v>2026-05</v>
      </c>
      <c r="W124" s="466">
        <f t="shared" si="46"/>
        <v>1.341561</v>
      </c>
      <c r="X124" s="333"/>
      <c r="Y124" s="359" t="str">
        <f t="shared" si="53"/>
        <v>2026-05</v>
      </c>
      <c r="Z124" s="362">
        <f t="shared" si="47"/>
        <v>1.5218000000000001E-2</v>
      </c>
      <c r="AA124" s="362">
        <f t="shared" si="47"/>
        <v>6.0000000000000002E-6</v>
      </c>
      <c r="AB124" s="362">
        <f t="shared" si="47"/>
        <v>0.154562</v>
      </c>
      <c r="AC124" s="362">
        <f t="shared" si="47"/>
        <v>0.40179199999999998</v>
      </c>
      <c r="AD124" s="362">
        <f t="shared" si="47"/>
        <v>0.32375599999999999</v>
      </c>
      <c r="AE124" s="362">
        <f t="shared" si="47"/>
        <v>0.89533399999999996</v>
      </c>
      <c r="AF124" s="333"/>
      <c r="AG124" s="333"/>
      <c r="AH124" s="333"/>
      <c r="AI124" s="333"/>
      <c r="AJ124" s="333"/>
      <c r="AK124" s="333"/>
      <c r="AL124" s="333"/>
      <c r="AM124" s="333"/>
      <c r="AN124" s="333"/>
      <c r="AO124" s="333"/>
      <c r="AP124" s="333"/>
      <c r="AQ124" s="333"/>
      <c r="AR124" s="333"/>
      <c r="AS124" s="333"/>
      <c r="AT124" s="333"/>
      <c r="AU124" s="333"/>
      <c r="AV124" s="333"/>
      <c r="AW124" s="333"/>
      <c r="AX124" s="333"/>
      <c r="AY124" s="333"/>
      <c r="AZ124" s="333"/>
      <c r="BA124" s="333"/>
      <c r="BB124" s="333"/>
      <c r="BC124" s="333"/>
      <c r="BD124" s="333"/>
      <c r="BE124" s="333"/>
      <c r="BF124" s="333"/>
      <c r="BG124" s="333"/>
      <c r="BH124" s="333"/>
      <c r="BI124" s="333"/>
      <c r="BJ124" s="333"/>
      <c r="BK124" s="333"/>
      <c r="BL124" s="333"/>
      <c r="BM124" s="333"/>
      <c r="BN124" s="333"/>
      <c r="BO124" s="333"/>
      <c r="BP124" s="333"/>
      <c r="BQ124" s="333"/>
      <c r="BR124" s="333"/>
      <c r="BS124" s="333"/>
      <c r="BT124" s="333"/>
      <c r="BU124" s="333"/>
      <c r="BV124" s="333"/>
      <c r="BW124" s="333"/>
      <c r="BX124" s="333"/>
      <c r="BY124" s="333"/>
      <c r="BZ124" s="333"/>
      <c r="CA124" s="333"/>
      <c r="CB124" s="333"/>
      <c r="CC124" s="333"/>
    </row>
    <row r="125" spans="2:81" ht="17" x14ac:dyDescent="0.2">
      <c r="C125" s="332"/>
      <c r="D125" s="332"/>
      <c r="E125" s="332"/>
      <c r="F125" s="410"/>
      <c r="I125" s="359" t="str">
        <f t="shared" si="48"/>
        <v>2026-06</v>
      </c>
      <c r="J125" s="466">
        <f t="shared" si="49"/>
        <v>66.736502000000002</v>
      </c>
      <c r="K125" s="466">
        <f t="shared" si="49"/>
        <v>1.9999999999999999E-6</v>
      </c>
      <c r="L125" s="466">
        <f t="shared" si="49"/>
        <v>66.736503999999996</v>
      </c>
      <c r="M125" s="467"/>
      <c r="N125" s="359" t="str">
        <f t="shared" si="50"/>
        <v>2026-06</v>
      </c>
      <c r="O125" s="466">
        <f t="shared" si="43"/>
        <v>90.815291999999999</v>
      </c>
      <c r="Q125" s="359" t="str">
        <f t="shared" si="51"/>
        <v>2026-06</v>
      </c>
      <c r="R125" s="466">
        <f t="shared" si="44"/>
        <v>0.71417799999999998</v>
      </c>
      <c r="S125" s="466">
        <f t="shared" si="44"/>
        <v>8.1185999999999994E-2</v>
      </c>
      <c r="T125" s="466">
        <f t="shared" si="45"/>
        <v>0.79536399999999996</v>
      </c>
      <c r="U125" s="467"/>
      <c r="V125" s="359" t="str">
        <f t="shared" si="52"/>
        <v>2026-06</v>
      </c>
      <c r="W125" s="466">
        <f t="shared" si="46"/>
        <v>1.10216</v>
      </c>
      <c r="Y125" s="359" t="str">
        <f t="shared" si="53"/>
        <v>2026-06</v>
      </c>
      <c r="Z125" s="362">
        <f t="shared" si="47"/>
        <v>3.7802000000000002E-2</v>
      </c>
      <c r="AA125" s="362">
        <f t="shared" si="47"/>
        <v>1.2300000000000001E-4</v>
      </c>
      <c r="AB125" s="362">
        <f t="shared" si="47"/>
        <v>8.6461999999999997E-2</v>
      </c>
      <c r="AC125" s="362">
        <f t="shared" si="47"/>
        <v>0.56766300000000003</v>
      </c>
      <c r="AD125" s="362">
        <f t="shared" si="47"/>
        <v>1.1944E-2</v>
      </c>
      <c r="AE125" s="362">
        <f t="shared" si="47"/>
        <v>0.70399400000000001</v>
      </c>
      <c r="AI125" s="333"/>
      <c r="BB125" s="333"/>
      <c r="BJ125" s="333"/>
      <c r="BP125" s="333"/>
      <c r="BS125" s="333"/>
      <c r="BW125" s="333"/>
    </row>
    <row r="126" spans="2:81" ht="17" x14ac:dyDescent="0.2">
      <c r="F126" s="335"/>
      <c r="I126" s="359" t="str">
        <f t="shared" si="48"/>
        <v>2026-07</v>
      </c>
      <c r="J126" s="466">
        <f t="shared" si="49"/>
        <v>33.659086000000002</v>
      </c>
      <c r="K126" s="466">
        <f t="shared" si="49"/>
        <v>3.9999999999999998E-6</v>
      </c>
      <c r="L126" s="466">
        <f t="shared" si="49"/>
        <v>33.659089999999999</v>
      </c>
      <c r="M126" s="467"/>
      <c r="N126" s="359" t="str">
        <f t="shared" si="50"/>
        <v>2026-07</v>
      </c>
      <c r="O126" s="466">
        <f t="shared" si="43"/>
        <v>189.826751</v>
      </c>
      <c r="Q126" s="359" t="str">
        <f t="shared" si="51"/>
        <v>2026-07</v>
      </c>
      <c r="R126" s="466">
        <f t="shared" si="44"/>
        <v>0.31023099999999998</v>
      </c>
      <c r="S126" s="466">
        <f t="shared" si="44"/>
        <v>0.114594</v>
      </c>
      <c r="T126" s="466">
        <f t="shared" si="45"/>
        <v>0.42482500000000001</v>
      </c>
      <c r="U126" s="467"/>
      <c r="V126" s="359" t="str">
        <f t="shared" si="52"/>
        <v>2026-07</v>
      </c>
      <c r="W126" s="466">
        <f t="shared" si="46"/>
        <v>1.064729</v>
      </c>
      <c r="Y126" s="359" t="str">
        <f t="shared" si="53"/>
        <v>2026-07</v>
      </c>
      <c r="Z126" s="362">
        <f t="shared" si="47"/>
        <v>2.8869999999999998E-3</v>
      </c>
      <c r="AA126" s="362">
        <f t="shared" si="47"/>
        <v>0</v>
      </c>
      <c r="AB126" s="362">
        <f t="shared" si="47"/>
        <v>1.4925000000000001E-2</v>
      </c>
      <c r="AC126" s="362">
        <f t="shared" si="47"/>
        <v>7.5223999999999999E-2</v>
      </c>
      <c r="AD126" s="362">
        <f t="shared" si="47"/>
        <v>8.1840000000000003E-3</v>
      </c>
      <c r="AE126" s="362">
        <f t="shared" si="47"/>
        <v>0.10122</v>
      </c>
      <c r="AI126" s="333"/>
      <c r="BB126" s="333"/>
      <c r="BJ126" s="333"/>
      <c r="BP126" s="333"/>
      <c r="BS126" s="333"/>
      <c r="BW126" s="333"/>
    </row>
    <row r="127" spans="2:81" ht="13" customHeight="1" x14ac:dyDescent="0.2">
      <c r="F127" s="335"/>
      <c r="I127" s="359" t="str">
        <f t="shared" si="48"/>
        <v>2026-08</v>
      </c>
      <c r="J127" s="466">
        <f t="shared" si="49"/>
        <v>441.47331000000003</v>
      </c>
      <c r="K127" s="466">
        <f t="shared" si="49"/>
        <v>6.0000000000000002E-6</v>
      </c>
      <c r="L127" s="466">
        <f t="shared" si="49"/>
        <v>441.47331600000001</v>
      </c>
      <c r="M127" s="467"/>
      <c r="N127" s="359" t="str">
        <f t="shared" si="50"/>
        <v>2026-08</v>
      </c>
      <c r="O127" s="466">
        <f t="shared" si="43"/>
        <v>419.06818800000002</v>
      </c>
      <c r="Q127" s="359" t="str">
        <f t="shared" si="51"/>
        <v>2026-08</v>
      </c>
      <c r="R127" s="466">
        <f t="shared" si="44"/>
        <v>0.22361900000000001</v>
      </c>
      <c r="S127" s="466">
        <f t="shared" si="44"/>
        <v>8.2751000000000005E-2</v>
      </c>
      <c r="T127" s="466">
        <f t="shared" si="45"/>
        <v>0.30637000000000003</v>
      </c>
      <c r="U127" s="467"/>
      <c r="V127" s="359" t="str">
        <f t="shared" si="52"/>
        <v>2026-08</v>
      </c>
      <c r="W127" s="466">
        <f t="shared" si="46"/>
        <v>1.7882180000000001</v>
      </c>
      <c r="Y127" s="359" t="str">
        <f t="shared" si="53"/>
        <v>2026-08</v>
      </c>
      <c r="Z127" s="362">
        <f t="shared" si="47"/>
        <v>6.5890000000000002E-3</v>
      </c>
      <c r="AA127" s="362">
        <f t="shared" si="47"/>
        <v>6.9999999999999999E-6</v>
      </c>
      <c r="AB127" s="362">
        <f t="shared" si="47"/>
        <v>6.5591999999999998E-2</v>
      </c>
      <c r="AC127" s="362">
        <f t="shared" si="47"/>
        <v>0.121672</v>
      </c>
      <c r="AD127" s="362">
        <f t="shared" si="47"/>
        <v>1.1596E-2</v>
      </c>
      <c r="AE127" s="362">
        <f t="shared" si="47"/>
        <v>0.205456</v>
      </c>
      <c r="AI127" s="333"/>
      <c r="BB127" s="333"/>
      <c r="BJ127" s="333"/>
      <c r="BP127" s="333"/>
      <c r="BS127" s="333"/>
      <c r="BW127" s="333"/>
    </row>
    <row r="128" spans="2:81" ht="17" x14ac:dyDescent="0.2">
      <c r="F128" s="335"/>
      <c r="I128" s="359" t="str">
        <f t="shared" si="48"/>
        <v>2026-09</v>
      </c>
      <c r="J128" s="466">
        <f t="shared" si="49"/>
        <v>90.284716000000003</v>
      </c>
      <c r="K128" s="466">
        <f t="shared" si="49"/>
        <v>3.9999999999999998E-6</v>
      </c>
      <c r="L128" s="466">
        <f t="shared" si="49"/>
        <v>90.284719999999993</v>
      </c>
      <c r="M128" s="467"/>
      <c r="N128" s="359" t="str">
        <f t="shared" si="50"/>
        <v>2026-09</v>
      </c>
      <c r="O128" s="466">
        <f t="shared" si="43"/>
        <v>222.84446399999999</v>
      </c>
      <c r="Q128" s="359" t="str">
        <f t="shared" si="51"/>
        <v>2026-09</v>
      </c>
      <c r="R128" s="466">
        <f t="shared" si="44"/>
        <v>0.26470100000000002</v>
      </c>
      <c r="S128" s="466">
        <f t="shared" si="44"/>
        <v>0.174732</v>
      </c>
      <c r="T128" s="466">
        <f t="shared" si="45"/>
        <v>0.43943300000000002</v>
      </c>
      <c r="U128" s="467"/>
      <c r="V128" s="359" t="str">
        <f t="shared" si="52"/>
        <v>2026-09</v>
      </c>
      <c r="W128" s="466">
        <f t="shared" si="46"/>
        <v>2.6585760000000001</v>
      </c>
      <c r="Y128" s="359" t="str">
        <f t="shared" si="53"/>
        <v>2026-09</v>
      </c>
      <c r="Z128" s="362">
        <f t="shared" si="47"/>
        <v>1.0343E-2</v>
      </c>
      <c r="AA128" s="362">
        <f t="shared" si="47"/>
        <v>0</v>
      </c>
      <c r="AB128" s="362">
        <f t="shared" si="47"/>
        <v>5.8068000000000002E-2</v>
      </c>
      <c r="AC128" s="362">
        <f t="shared" si="47"/>
        <v>0.23901</v>
      </c>
      <c r="AD128" s="362">
        <f t="shared" si="47"/>
        <v>7.9979999999999999E-3</v>
      </c>
      <c r="AE128" s="362">
        <f t="shared" si="47"/>
        <v>0.315419</v>
      </c>
      <c r="AI128" s="333"/>
      <c r="BB128" s="333"/>
      <c r="BJ128" s="333"/>
      <c r="BP128" s="333"/>
      <c r="BS128" s="333"/>
      <c r="BW128" s="333"/>
      <c r="CB128" s="332"/>
      <c r="CC128" s="332"/>
    </row>
    <row r="129" spans="2:75" s="348" customFormat="1" ht="17" x14ac:dyDescent="0.2">
      <c r="B129" s="333"/>
      <c r="C129" s="333"/>
      <c r="D129" s="333"/>
      <c r="E129" s="333"/>
      <c r="F129" s="335"/>
      <c r="I129" s="439" t="str">
        <f t="shared" si="48"/>
        <v>Total</v>
      </c>
      <c r="J129" s="468">
        <f t="shared" si="49"/>
        <v>1998.273621</v>
      </c>
      <c r="K129" s="468">
        <f t="shared" si="49"/>
        <v>3.0000000000000001E-5</v>
      </c>
      <c r="L129" s="468">
        <f t="shared" si="49"/>
        <v>1998.273651</v>
      </c>
      <c r="N129" s="469" t="s">
        <v>134</v>
      </c>
      <c r="O129" s="470">
        <f>SUM(O117:O128)</f>
        <v>3026.8906760000004</v>
      </c>
      <c r="Q129" s="469" t="s">
        <v>134</v>
      </c>
      <c r="R129" s="468">
        <f>SUM(R117:R128)</f>
        <v>9.9209360000000011</v>
      </c>
      <c r="S129" s="470">
        <f>SUM(S117:S128)</f>
        <v>6.0900150000000002</v>
      </c>
      <c r="T129" s="470">
        <f>SUM(T117:T128)</f>
        <v>16.010950999999999</v>
      </c>
      <c r="V129" s="469" t="s">
        <v>134</v>
      </c>
      <c r="W129" s="470">
        <f>SUM(W117:W128)</f>
        <v>18.375996999999998</v>
      </c>
      <c r="Y129" s="439" t="str">
        <f t="shared" si="53"/>
        <v>Total</v>
      </c>
      <c r="Z129" s="471">
        <f t="shared" ref="Z129:AE129" si="54">SUM(Z117:Z128)</f>
        <v>0.43906699999999999</v>
      </c>
      <c r="AA129" s="471">
        <f t="shared" si="54"/>
        <v>4.9299999999999995E-4</v>
      </c>
      <c r="AB129" s="471">
        <f t="shared" si="54"/>
        <v>3.9888649999999997</v>
      </c>
      <c r="AC129" s="471">
        <f t="shared" si="54"/>
        <v>5.580661000000001</v>
      </c>
      <c r="AD129" s="471">
        <f t="shared" si="54"/>
        <v>0.76000899999999993</v>
      </c>
      <c r="AE129" s="471">
        <f t="shared" si="54"/>
        <v>10.769095</v>
      </c>
    </row>
    <row r="130" spans="2:75" x14ac:dyDescent="0.2">
      <c r="B130" s="348"/>
      <c r="C130" s="348"/>
      <c r="D130" s="348"/>
      <c r="E130" s="348"/>
      <c r="F130" s="404"/>
      <c r="I130" s="333"/>
      <c r="AI130" s="333"/>
      <c r="BB130" s="333"/>
      <c r="BJ130" s="333"/>
      <c r="BP130" s="333"/>
      <c r="BS130" s="333"/>
      <c r="BW130" s="333"/>
    </row>
    <row r="131" spans="2:75" ht="27" customHeight="1" x14ac:dyDescent="0.2">
      <c r="F131" s="335"/>
      <c r="I131" s="1027" t="s">
        <v>427</v>
      </c>
      <c r="J131" s="1027"/>
      <c r="K131" s="1027"/>
      <c r="L131" s="348"/>
      <c r="M131" s="348"/>
      <c r="N131" s="348" t="s">
        <v>427</v>
      </c>
      <c r="Q131" s="348" t="s">
        <v>427</v>
      </c>
      <c r="S131" s="332"/>
      <c r="T131" s="332"/>
      <c r="U131" s="332"/>
      <c r="V131" s="348" t="s">
        <v>427</v>
      </c>
      <c r="Y131" s="348" t="s">
        <v>427</v>
      </c>
      <c r="AI131" s="333"/>
      <c r="BB131" s="333"/>
      <c r="BJ131" s="333"/>
      <c r="BP131" s="333"/>
      <c r="BS131" s="333"/>
      <c r="BW131" s="333"/>
    </row>
    <row r="132" spans="2:75" ht="34" x14ac:dyDescent="0.2">
      <c r="F132" s="335"/>
      <c r="I132" s="355" t="s">
        <v>445</v>
      </c>
      <c r="J132" s="463" t="s">
        <v>431</v>
      </c>
      <c r="K132" s="464" t="s">
        <v>412</v>
      </c>
      <c r="L132" s="357" t="s">
        <v>134</v>
      </c>
      <c r="M132" s="332"/>
      <c r="N132" s="355" t="s">
        <v>445</v>
      </c>
      <c r="O132" s="464" t="s">
        <v>432</v>
      </c>
      <c r="Q132" s="355" t="s">
        <v>445</v>
      </c>
      <c r="R132" s="464" t="s">
        <v>433</v>
      </c>
      <c r="S132" s="464" t="s">
        <v>434</v>
      </c>
      <c r="T132" s="464" t="s">
        <v>134</v>
      </c>
      <c r="U132" s="332"/>
      <c r="V132" s="355" t="s">
        <v>445</v>
      </c>
      <c r="W132" s="464" t="s">
        <v>435</v>
      </c>
      <c r="Y132" s="355" t="s">
        <v>445</v>
      </c>
      <c r="Z132" s="355" t="s">
        <v>436</v>
      </c>
      <c r="AA132" s="355" t="s">
        <v>437</v>
      </c>
      <c r="AB132" s="355" t="s">
        <v>438</v>
      </c>
      <c r="AC132" s="355" t="s">
        <v>439</v>
      </c>
      <c r="AD132" s="357" t="s">
        <v>405</v>
      </c>
      <c r="AE132" s="464" t="s">
        <v>134</v>
      </c>
      <c r="AI132" s="333"/>
      <c r="BB132" s="333"/>
      <c r="BJ132" s="333"/>
      <c r="BP132" s="333"/>
      <c r="BS132" s="333"/>
      <c r="BW132" s="333"/>
    </row>
    <row r="133" spans="2:75" ht="17" x14ac:dyDescent="0.2">
      <c r="F133" s="335"/>
      <c r="I133" s="359" t="str">
        <f>I94</f>
        <v>2025-10</v>
      </c>
      <c r="J133" s="384">
        <v>131628062</v>
      </c>
      <c r="K133" s="472"/>
      <c r="L133" s="472">
        <v>131628062</v>
      </c>
      <c r="M133" s="467"/>
      <c r="N133" s="359" t="str">
        <f>I94</f>
        <v>2025-10</v>
      </c>
      <c r="O133" s="473">
        <v>103334978</v>
      </c>
      <c r="Q133" s="359" t="str">
        <f>I94</f>
        <v>2025-10</v>
      </c>
      <c r="R133" s="382">
        <v>127460</v>
      </c>
      <c r="S133" s="382">
        <v>39073</v>
      </c>
      <c r="T133" s="382">
        <v>166533</v>
      </c>
      <c r="U133" s="467"/>
      <c r="V133" s="359" t="str">
        <f>I94</f>
        <v>2025-10</v>
      </c>
      <c r="W133" s="382">
        <v>1243586</v>
      </c>
      <c r="Y133" s="359" t="s">
        <v>190</v>
      </c>
      <c r="Z133" s="382">
        <v>8770</v>
      </c>
      <c r="AA133" s="382">
        <v>3</v>
      </c>
      <c r="AB133" s="382">
        <v>27841</v>
      </c>
      <c r="AC133" s="382">
        <v>21010</v>
      </c>
      <c r="AD133" s="382"/>
      <c r="AE133" s="382">
        <v>57624</v>
      </c>
      <c r="AI133" s="333"/>
      <c r="BB133" s="333"/>
      <c r="BJ133" s="333"/>
      <c r="BP133" s="333"/>
      <c r="BS133" s="333"/>
      <c r="BW133" s="333"/>
    </row>
    <row r="134" spans="2:75" ht="17" x14ac:dyDescent="0.2">
      <c r="F134" s="335"/>
      <c r="I134" s="359" t="str">
        <f t="shared" ref="I134:I145" si="55">I95</f>
        <v>2025-11</v>
      </c>
      <c r="J134" s="384">
        <v>138711859</v>
      </c>
      <c r="K134" s="472">
        <v>2</v>
      </c>
      <c r="L134" s="472">
        <v>138711861</v>
      </c>
      <c r="M134" s="467"/>
      <c r="N134" s="359" t="str">
        <f t="shared" ref="N134:N145" si="56">I95</f>
        <v>2025-11</v>
      </c>
      <c r="O134" s="473">
        <v>183304448</v>
      </c>
      <c r="Q134" s="359" t="str">
        <f t="shared" ref="Q134:Q145" si="57">I95</f>
        <v>2025-11</v>
      </c>
      <c r="R134" s="382">
        <v>209407</v>
      </c>
      <c r="S134" s="382">
        <v>72636</v>
      </c>
      <c r="T134" s="382">
        <v>282043</v>
      </c>
      <c r="U134" s="467"/>
      <c r="V134" s="359" t="str">
        <f t="shared" ref="V134:V145" si="58">I95</f>
        <v>2025-11</v>
      </c>
      <c r="W134" s="382">
        <v>1127452</v>
      </c>
      <c r="Y134" s="359" t="s">
        <v>191</v>
      </c>
      <c r="Z134" s="382">
        <v>1514</v>
      </c>
      <c r="AA134" s="382">
        <v>12</v>
      </c>
      <c r="AB134" s="382">
        <v>2379</v>
      </c>
      <c r="AC134" s="382">
        <v>79854</v>
      </c>
      <c r="AD134" s="382">
        <v>132</v>
      </c>
      <c r="AE134" s="382">
        <v>83891</v>
      </c>
      <c r="AI134" s="333"/>
      <c r="BB134" s="333"/>
      <c r="BJ134" s="333"/>
      <c r="BP134" s="333"/>
      <c r="BS134" s="333"/>
      <c r="BW134" s="333"/>
    </row>
    <row r="135" spans="2:75" ht="17" x14ac:dyDescent="0.2">
      <c r="F135" s="335"/>
      <c r="I135" s="359" t="str">
        <f t="shared" si="55"/>
        <v>2025-12</v>
      </c>
      <c r="J135" s="384">
        <v>122760173</v>
      </c>
      <c r="K135" s="472">
        <v>3</v>
      </c>
      <c r="L135" s="472">
        <v>122760176</v>
      </c>
      <c r="M135" s="467"/>
      <c r="N135" s="359" t="str">
        <f t="shared" si="56"/>
        <v>2025-12</v>
      </c>
      <c r="O135" s="473">
        <v>342368919</v>
      </c>
      <c r="Q135" s="359" t="str">
        <f t="shared" si="57"/>
        <v>2025-12</v>
      </c>
      <c r="R135" s="382">
        <v>563392</v>
      </c>
      <c r="S135" s="382">
        <v>106603</v>
      </c>
      <c r="T135" s="382">
        <v>669995</v>
      </c>
      <c r="U135" s="467"/>
      <c r="V135" s="359" t="str">
        <f t="shared" si="58"/>
        <v>2025-12</v>
      </c>
      <c r="W135" s="382">
        <v>1247719</v>
      </c>
      <c r="Y135" s="359" t="s">
        <v>192</v>
      </c>
      <c r="Z135" s="382">
        <v>84082</v>
      </c>
      <c r="AA135" s="382">
        <v>8</v>
      </c>
      <c r="AB135" s="382">
        <v>46833</v>
      </c>
      <c r="AC135" s="382">
        <v>1529800</v>
      </c>
      <c r="AD135" s="382">
        <v>2661</v>
      </c>
      <c r="AE135" s="382">
        <v>1663384</v>
      </c>
      <c r="AI135" s="333"/>
      <c r="BB135" s="333"/>
      <c r="BJ135" s="333"/>
      <c r="BP135" s="333"/>
      <c r="BS135" s="333"/>
      <c r="BW135" s="333"/>
    </row>
    <row r="136" spans="2:75" ht="17" x14ac:dyDescent="0.2">
      <c r="F136" s="335"/>
      <c r="I136" s="359" t="str">
        <f t="shared" si="55"/>
        <v>2026-01</v>
      </c>
      <c r="J136" s="384">
        <v>32874595</v>
      </c>
      <c r="K136" s="472">
        <v>5</v>
      </c>
      <c r="L136" s="472">
        <v>32874600</v>
      </c>
      <c r="M136" s="467"/>
      <c r="N136" s="359" t="str">
        <f t="shared" si="56"/>
        <v>2026-01</v>
      </c>
      <c r="O136" s="473">
        <v>148192507</v>
      </c>
      <c r="Q136" s="359" t="str">
        <f t="shared" si="57"/>
        <v>2026-01</v>
      </c>
      <c r="R136" s="382">
        <v>251282</v>
      </c>
      <c r="S136" s="382">
        <v>21131</v>
      </c>
      <c r="T136" s="382">
        <v>272413</v>
      </c>
      <c r="U136" s="467"/>
      <c r="V136" s="359" t="str">
        <f t="shared" si="58"/>
        <v>2026-01</v>
      </c>
      <c r="W136" s="382">
        <v>1610137</v>
      </c>
      <c r="Y136" s="359" t="s">
        <v>452</v>
      </c>
      <c r="Z136" s="382">
        <v>4022</v>
      </c>
      <c r="AA136" s="382">
        <v>144</v>
      </c>
      <c r="AB136" s="382">
        <v>254325</v>
      </c>
      <c r="AC136" s="382">
        <v>196169</v>
      </c>
      <c r="AD136" s="382">
        <v>7296</v>
      </c>
      <c r="AE136" s="382">
        <v>461956</v>
      </c>
      <c r="AI136" s="333"/>
      <c r="BB136" s="333"/>
      <c r="BJ136" s="333"/>
      <c r="BP136" s="333"/>
      <c r="BS136" s="333"/>
      <c r="BW136" s="333"/>
    </row>
    <row r="137" spans="2:75" ht="17" x14ac:dyDescent="0.2">
      <c r="F137" s="335"/>
      <c r="I137" s="359" t="str">
        <f t="shared" si="55"/>
        <v>2026-02</v>
      </c>
      <c r="J137" s="384">
        <v>458618386</v>
      </c>
      <c r="K137" s="472">
        <v>1</v>
      </c>
      <c r="L137" s="472">
        <v>458618387</v>
      </c>
      <c r="M137" s="467"/>
      <c r="N137" s="359" t="str">
        <f t="shared" si="56"/>
        <v>2026-02</v>
      </c>
      <c r="O137" s="473">
        <v>284006715</v>
      </c>
      <c r="Q137" s="359" t="str">
        <f t="shared" si="57"/>
        <v>2026-02</v>
      </c>
      <c r="R137" s="382">
        <v>681728</v>
      </c>
      <c r="S137" s="382">
        <v>48531</v>
      </c>
      <c r="T137" s="382">
        <v>730259</v>
      </c>
      <c r="U137" s="467"/>
      <c r="V137" s="359" t="str">
        <f t="shared" si="58"/>
        <v>2026-02</v>
      </c>
      <c r="W137" s="382">
        <v>2013877</v>
      </c>
      <c r="Y137" s="359" t="s">
        <v>453</v>
      </c>
      <c r="Z137" s="382">
        <v>58526</v>
      </c>
      <c r="AA137" s="382">
        <v>107</v>
      </c>
      <c r="AB137" s="382">
        <v>1532034</v>
      </c>
      <c r="AC137" s="382">
        <v>280823</v>
      </c>
      <c r="AD137" s="382">
        <v>6379</v>
      </c>
      <c r="AE137" s="382">
        <v>1877869</v>
      </c>
      <c r="AI137" s="333"/>
      <c r="BB137" s="333"/>
      <c r="BJ137" s="333"/>
      <c r="BP137" s="333"/>
      <c r="BS137" s="333"/>
      <c r="BW137" s="333"/>
    </row>
    <row r="138" spans="2:75" ht="17" x14ac:dyDescent="0.2">
      <c r="F138" s="335"/>
      <c r="I138" s="359" t="str">
        <f t="shared" si="55"/>
        <v>2026-03</v>
      </c>
      <c r="J138" s="385">
        <v>339185913</v>
      </c>
      <c r="K138" s="472">
        <v>2</v>
      </c>
      <c r="L138" s="472">
        <v>339185915</v>
      </c>
      <c r="M138" s="467"/>
      <c r="N138" s="359" t="str">
        <f t="shared" si="56"/>
        <v>2026-03</v>
      </c>
      <c r="O138" s="473">
        <v>671758154</v>
      </c>
      <c r="Q138" s="359" t="str">
        <f t="shared" si="57"/>
        <v>2026-03</v>
      </c>
      <c r="R138" s="382">
        <v>5728670</v>
      </c>
      <c r="S138" s="382">
        <v>5225075</v>
      </c>
      <c r="T138" s="382">
        <v>10953745</v>
      </c>
      <c r="U138" s="467"/>
      <c r="V138" s="359" t="str">
        <f t="shared" si="58"/>
        <v>2026-03</v>
      </c>
      <c r="W138" s="382">
        <v>1949823</v>
      </c>
      <c r="Y138" s="359" t="s">
        <v>454</v>
      </c>
      <c r="Z138" s="382">
        <v>200602</v>
      </c>
      <c r="AA138" s="382">
        <v>31</v>
      </c>
      <c r="AB138" s="382">
        <v>1741360</v>
      </c>
      <c r="AC138" s="382">
        <v>1893973</v>
      </c>
      <c r="AD138" s="382">
        <v>11514</v>
      </c>
      <c r="AE138" s="382">
        <v>3847480</v>
      </c>
      <c r="AI138" s="333"/>
      <c r="BB138" s="333"/>
      <c r="BJ138" s="333"/>
      <c r="BP138" s="333"/>
      <c r="BS138" s="333"/>
      <c r="BW138" s="333"/>
    </row>
    <row r="139" spans="2:75" ht="17" x14ac:dyDescent="0.2">
      <c r="F139" s="335"/>
      <c r="I139" s="359" t="str">
        <f t="shared" si="55"/>
        <v>2026-04</v>
      </c>
      <c r="J139" s="385">
        <v>52814200</v>
      </c>
      <c r="K139" s="472">
        <v>1</v>
      </c>
      <c r="L139" s="472">
        <v>52814201</v>
      </c>
      <c r="M139" s="467"/>
      <c r="N139" s="359" t="str">
        <f t="shared" si="56"/>
        <v>2026-04</v>
      </c>
      <c r="O139" s="473">
        <v>181930780</v>
      </c>
      <c r="Q139" s="359" t="str">
        <f t="shared" si="57"/>
        <v>2026-04</v>
      </c>
      <c r="R139" s="382">
        <v>302083</v>
      </c>
      <c r="S139" s="382">
        <v>31696</v>
      </c>
      <c r="T139" s="382">
        <v>333779</v>
      </c>
      <c r="U139" s="467"/>
      <c r="V139" s="359" t="str">
        <f t="shared" si="58"/>
        <v>2026-04</v>
      </c>
      <c r="W139" s="382">
        <v>1228159</v>
      </c>
      <c r="Y139" s="359" t="s">
        <v>455</v>
      </c>
      <c r="Z139" s="382">
        <v>8712</v>
      </c>
      <c r="AA139" s="382">
        <v>52</v>
      </c>
      <c r="AB139" s="382">
        <v>4484</v>
      </c>
      <c r="AC139" s="382">
        <v>173671</v>
      </c>
      <c r="AD139" s="382">
        <v>368549</v>
      </c>
      <c r="AE139" s="382">
        <v>555468</v>
      </c>
      <c r="AI139" s="333"/>
      <c r="BB139" s="333"/>
      <c r="BJ139" s="333"/>
      <c r="BP139" s="333"/>
      <c r="BS139" s="333"/>
      <c r="BW139" s="333"/>
    </row>
    <row r="140" spans="2:75" ht="17" x14ac:dyDescent="0.2">
      <c r="B140" s="332"/>
      <c r="F140" s="335"/>
      <c r="I140" s="359" t="str">
        <f t="shared" si="55"/>
        <v>2026-05</v>
      </c>
      <c r="J140" s="385">
        <v>89526819</v>
      </c>
      <c r="K140" s="472"/>
      <c r="L140" s="472">
        <v>89526819</v>
      </c>
      <c r="M140" s="467"/>
      <c r="N140" s="359" t="str">
        <f t="shared" si="56"/>
        <v>2026-05</v>
      </c>
      <c r="O140" s="473">
        <v>189439480</v>
      </c>
      <c r="Q140" s="359" t="str">
        <f t="shared" si="57"/>
        <v>2026-05</v>
      </c>
      <c r="R140" s="382">
        <v>544185</v>
      </c>
      <c r="S140" s="382">
        <v>92007</v>
      </c>
      <c r="T140" s="382">
        <v>636192</v>
      </c>
      <c r="U140" s="467"/>
      <c r="V140" s="359" t="str">
        <f t="shared" si="58"/>
        <v>2026-05</v>
      </c>
      <c r="W140" s="382">
        <v>1341561</v>
      </c>
      <c r="Y140" s="359" t="s">
        <v>456</v>
      </c>
      <c r="Z140" s="382">
        <v>15218</v>
      </c>
      <c r="AA140" s="382">
        <v>6</v>
      </c>
      <c r="AB140" s="382">
        <v>154562</v>
      </c>
      <c r="AC140" s="382">
        <v>401792</v>
      </c>
      <c r="AD140" s="382">
        <v>323756</v>
      </c>
      <c r="AE140" s="382">
        <v>895334</v>
      </c>
      <c r="AI140" s="333"/>
      <c r="BB140" s="333"/>
      <c r="BJ140" s="333"/>
      <c r="BP140" s="333"/>
      <c r="BS140" s="333"/>
      <c r="BW140" s="333"/>
    </row>
    <row r="141" spans="2:75" ht="17" x14ac:dyDescent="0.2">
      <c r="F141" s="335"/>
      <c r="I141" s="359" t="str">
        <f t="shared" si="55"/>
        <v>2026-06</v>
      </c>
      <c r="J141" s="385">
        <v>66736502</v>
      </c>
      <c r="K141" s="472">
        <v>2</v>
      </c>
      <c r="L141" s="472">
        <v>66736504</v>
      </c>
      <c r="M141" s="467"/>
      <c r="N141" s="359" t="str">
        <f t="shared" si="56"/>
        <v>2026-06</v>
      </c>
      <c r="O141" s="473">
        <v>90815292</v>
      </c>
      <c r="Q141" s="359" t="str">
        <f t="shared" si="57"/>
        <v>2026-06</v>
      </c>
      <c r="R141" s="382">
        <v>714178</v>
      </c>
      <c r="S141" s="382">
        <v>81186</v>
      </c>
      <c r="T141" s="382">
        <v>795364</v>
      </c>
      <c r="U141" s="467"/>
      <c r="V141" s="359" t="str">
        <f t="shared" si="58"/>
        <v>2026-06</v>
      </c>
      <c r="W141" s="382">
        <v>1102160</v>
      </c>
      <c r="Y141" s="359" t="s">
        <v>457</v>
      </c>
      <c r="Z141" s="382">
        <v>37802</v>
      </c>
      <c r="AA141" s="382">
        <v>123</v>
      </c>
      <c r="AB141" s="382">
        <v>86462</v>
      </c>
      <c r="AC141" s="382">
        <v>567663</v>
      </c>
      <c r="AD141" s="382">
        <v>11944</v>
      </c>
      <c r="AE141" s="382">
        <v>703994</v>
      </c>
      <c r="AI141" s="333"/>
      <c r="BB141" s="333"/>
      <c r="BJ141" s="333"/>
      <c r="BP141" s="333"/>
      <c r="BS141" s="333"/>
      <c r="BW141" s="333"/>
    </row>
    <row r="142" spans="2:75" ht="17" x14ac:dyDescent="0.2">
      <c r="F142" s="335"/>
      <c r="I142" s="359" t="str">
        <f t="shared" si="55"/>
        <v>2026-07</v>
      </c>
      <c r="J142" s="385">
        <v>33659086</v>
      </c>
      <c r="K142" s="472">
        <v>4</v>
      </c>
      <c r="L142" s="472">
        <v>33659090</v>
      </c>
      <c r="M142" s="467"/>
      <c r="N142" s="359" t="str">
        <f t="shared" si="56"/>
        <v>2026-07</v>
      </c>
      <c r="O142" s="473">
        <v>189826751</v>
      </c>
      <c r="Q142" s="359" t="str">
        <f t="shared" si="57"/>
        <v>2026-07</v>
      </c>
      <c r="R142" s="382">
        <v>310231</v>
      </c>
      <c r="S142" s="382">
        <v>114594</v>
      </c>
      <c r="T142" s="382">
        <v>424825</v>
      </c>
      <c r="U142" s="467"/>
      <c r="V142" s="359" t="str">
        <f t="shared" si="58"/>
        <v>2026-07</v>
      </c>
      <c r="W142" s="382">
        <v>1064729</v>
      </c>
      <c r="Y142" s="359" t="s">
        <v>458</v>
      </c>
      <c r="Z142" s="382">
        <v>2887</v>
      </c>
      <c r="AA142" s="382"/>
      <c r="AB142" s="382">
        <v>14925</v>
      </c>
      <c r="AC142" s="382">
        <v>75224</v>
      </c>
      <c r="AD142" s="382">
        <v>8184</v>
      </c>
      <c r="AE142" s="382">
        <v>101220</v>
      </c>
      <c r="AI142" s="333"/>
      <c r="BB142" s="333"/>
      <c r="BJ142" s="333"/>
      <c r="BP142" s="333"/>
      <c r="BS142" s="333"/>
      <c r="BW142" s="333"/>
    </row>
    <row r="143" spans="2:75" ht="17" x14ac:dyDescent="0.2">
      <c r="F143" s="335"/>
      <c r="I143" s="359" t="str">
        <f t="shared" si="55"/>
        <v>2026-08</v>
      </c>
      <c r="J143" s="385">
        <v>441473310</v>
      </c>
      <c r="K143" s="472">
        <v>6</v>
      </c>
      <c r="L143" s="472">
        <v>441473316</v>
      </c>
      <c r="M143" s="467"/>
      <c r="N143" s="359" t="str">
        <f t="shared" si="56"/>
        <v>2026-08</v>
      </c>
      <c r="O143" s="473">
        <v>419068188</v>
      </c>
      <c r="Q143" s="359" t="str">
        <f t="shared" si="57"/>
        <v>2026-08</v>
      </c>
      <c r="R143" s="382">
        <v>223619</v>
      </c>
      <c r="S143" s="382">
        <v>82751</v>
      </c>
      <c r="T143" s="382">
        <v>306370</v>
      </c>
      <c r="U143" s="467"/>
      <c r="V143" s="359" t="str">
        <f t="shared" si="58"/>
        <v>2026-08</v>
      </c>
      <c r="W143" s="382">
        <v>1788218</v>
      </c>
      <c r="Y143" s="359" t="s">
        <v>459</v>
      </c>
      <c r="Z143" s="382">
        <v>6589</v>
      </c>
      <c r="AA143" s="382">
        <v>7</v>
      </c>
      <c r="AB143" s="382">
        <v>65592</v>
      </c>
      <c r="AC143" s="382">
        <v>121672</v>
      </c>
      <c r="AD143" s="382">
        <v>11596</v>
      </c>
      <c r="AE143" s="382">
        <v>205456</v>
      </c>
      <c r="AI143" s="333"/>
      <c r="BB143" s="333"/>
      <c r="BJ143" s="333"/>
      <c r="BP143" s="333"/>
      <c r="BS143" s="333"/>
      <c r="BW143" s="333"/>
    </row>
    <row r="144" spans="2:75" ht="17" x14ac:dyDescent="0.2">
      <c r="F144" s="335"/>
      <c r="I144" s="359" t="str">
        <f t="shared" si="55"/>
        <v>2026-09</v>
      </c>
      <c r="J144" s="385">
        <v>90284716</v>
      </c>
      <c r="K144" s="472">
        <v>4</v>
      </c>
      <c r="L144" s="472">
        <v>90284720</v>
      </c>
      <c r="M144" s="467"/>
      <c r="N144" s="359" t="str">
        <f t="shared" si="56"/>
        <v>2026-09</v>
      </c>
      <c r="O144" s="473">
        <v>222844464</v>
      </c>
      <c r="Q144" s="359" t="str">
        <f t="shared" si="57"/>
        <v>2026-09</v>
      </c>
      <c r="R144" s="382">
        <v>264701</v>
      </c>
      <c r="S144" s="382">
        <v>174732</v>
      </c>
      <c r="T144" s="382">
        <v>439433</v>
      </c>
      <c r="U144" s="467"/>
      <c r="V144" s="359" t="str">
        <f t="shared" si="58"/>
        <v>2026-09</v>
      </c>
      <c r="W144" s="382">
        <v>2658576</v>
      </c>
      <c r="Y144" s="359" t="s">
        <v>460</v>
      </c>
      <c r="Z144" s="382">
        <v>10343</v>
      </c>
      <c r="AA144" s="382"/>
      <c r="AB144" s="382">
        <v>58068</v>
      </c>
      <c r="AC144" s="382">
        <v>239010</v>
      </c>
      <c r="AD144" s="382">
        <v>7998</v>
      </c>
      <c r="AE144" s="382">
        <v>315419</v>
      </c>
      <c r="AI144" s="333"/>
      <c r="BB144" s="333"/>
      <c r="BJ144" s="333"/>
      <c r="BP144" s="333"/>
      <c r="BS144" s="333"/>
      <c r="BW144" s="333"/>
    </row>
    <row r="145" spans="2:79" s="348" customFormat="1" ht="17" x14ac:dyDescent="0.2">
      <c r="B145" s="333"/>
      <c r="C145" s="333"/>
      <c r="D145" s="333"/>
      <c r="E145" s="333"/>
      <c r="F145" s="335"/>
      <c r="I145" s="439" t="str">
        <f t="shared" si="55"/>
        <v>Total</v>
      </c>
      <c r="J145" s="474">
        <v>1998273621</v>
      </c>
      <c r="K145" s="475">
        <v>30</v>
      </c>
      <c r="L145" s="475">
        <v>1998273651</v>
      </c>
      <c r="N145" s="439" t="str">
        <f t="shared" si="56"/>
        <v>Total</v>
      </c>
      <c r="O145" s="476">
        <v>3026890676</v>
      </c>
      <c r="Q145" s="439" t="str">
        <f t="shared" si="57"/>
        <v>Total</v>
      </c>
      <c r="R145" s="441">
        <v>9920936</v>
      </c>
      <c r="S145" s="441">
        <v>6090015</v>
      </c>
      <c r="T145" s="441">
        <v>16010951</v>
      </c>
      <c r="V145" s="439" t="str">
        <f t="shared" si="58"/>
        <v>Total</v>
      </c>
      <c r="W145" s="441">
        <v>18375997</v>
      </c>
      <c r="Y145" s="439" t="s">
        <v>461</v>
      </c>
      <c r="Z145" s="441">
        <v>439067</v>
      </c>
      <c r="AA145" s="441">
        <v>493</v>
      </c>
      <c r="AB145" s="441">
        <v>3988865</v>
      </c>
      <c r="AC145" s="441">
        <v>5580661</v>
      </c>
      <c r="AD145" s="441">
        <v>760009</v>
      </c>
      <c r="AE145" s="441">
        <v>10769095</v>
      </c>
    </row>
    <row r="146" spans="2:79" x14ac:dyDescent="0.2">
      <c r="B146" s="348"/>
      <c r="C146" s="348"/>
      <c r="D146" s="348"/>
      <c r="E146" s="348"/>
      <c r="F146" s="404"/>
      <c r="I146" s="333"/>
      <c r="AI146" s="333"/>
      <c r="BB146" s="333"/>
      <c r="BJ146" s="333"/>
      <c r="BP146" s="333"/>
      <c r="BS146" s="333"/>
      <c r="BW146" s="333"/>
    </row>
    <row r="147" spans="2:79" x14ac:dyDescent="0.2">
      <c r="F147" s="335"/>
      <c r="I147" s="333"/>
      <c r="AI147" s="333"/>
      <c r="BB147" s="333"/>
      <c r="BJ147" s="333"/>
      <c r="BP147" s="333"/>
      <c r="BS147" s="333"/>
      <c r="BW147" s="333"/>
    </row>
    <row r="148" spans="2:79" x14ac:dyDescent="0.2">
      <c r="F148" s="335"/>
      <c r="I148" s="414" t="s">
        <v>448</v>
      </c>
      <c r="N148" s="414" t="s">
        <v>392</v>
      </c>
      <c r="Q148" s="414" t="s">
        <v>449</v>
      </c>
      <c r="U148" s="332"/>
      <c r="V148" s="414" t="s">
        <v>450</v>
      </c>
      <c r="Y148" s="414" t="s">
        <v>451</v>
      </c>
      <c r="AI148" s="333"/>
      <c r="BB148" s="333"/>
      <c r="BJ148" s="333"/>
      <c r="BP148" s="333"/>
      <c r="BS148" s="333"/>
      <c r="BW148" s="333"/>
    </row>
    <row r="149" spans="2:79" x14ac:dyDescent="0.2">
      <c r="F149" s="335"/>
      <c r="I149" s="348" t="s">
        <v>440</v>
      </c>
      <c r="K149" s="348"/>
      <c r="L149" s="348"/>
      <c r="M149" s="348"/>
      <c r="N149" s="348" t="s">
        <v>440</v>
      </c>
      <c r="Q149" s="348" t="s">
        <v>440</v>
      </c>
      <c r="S149" s="332"/>
      <c r="T149" s="332"/>
      <c r="U149" s="332"/>
      <c r="V149" s="348" t="s">
        <v>440</v>
      </c>
      <c r="Y149" s="348" t="s">
        <v>440</v>
      </c>
      <c r="AI149" s="333"/>
      <c r="BB149" s="333"/>
      <c r="BC149" s="367"/>
      <c r="BD149" s="367"/>
      <c r="BE149" s="367"/>
      <c r="BF149" s="367"/>
      <c r="BG149" s="367"/>
      <c r="BH149" s="367"/>
      <c r="BI149" s="367"/>
      <c r="BJ149" s="367"/>
      <c r="BK149" s="367"/>
      <c r="BL149" s="367"/>
      <c r="BM149" s="367"/>
      <c r="BN149" s="367"/>
      <c r="BO149" s="367"/>
      <c r="BP149" s="367"/>
      <c r="BQ149" s="367"/>
      <c r="BR149" s="367"/>
      <c r="BS149" s="367"/>
      <c r="BT149" s="367"/>
      <c r="BU149" s="367"/>
      <c r="BV149" s="367"/>
      <c r="BW149" s="367"/>
      <c r="BX149" s="367"/>
      <c r="BY149" s="367"/>
      <c r="BZ149" s="367"/>
      <c r="CA149" s="367"/>
    </row>
    <row r="150" spans="2:79" ht="34" x14ac:dyDescent="0.2">
      <c r="F150" s="335"/>
      <c r="I150" s="355" t="s">
        <v>445</v>
      </c>
      <c r="J150" s="463" t="s">
        <v>431</v>
      </c>
      <c r="K150" s="464" t="s">
        <v>412</v>
      </c>
      <c r="L150" s="357" t="s">
        <v>134</v>
      </c>
      <c r="M150" s="332"/>
      <c r="N150" s="355" t="s">
        <v>445</v>
      </c>
      <c r="O150" s="464" t="s">
        <v>432</v>
      </c>
      <c r="Q150" s="355" t="s">
        <v>445</v>
      </c>
      <c r="R150" s="464" t="s">
        <v>433</v>
      </c>
      <c r="S150" s="464" t="s">
        <v>434</v>
      </c>
      <c r="T150" s="464" t="s">
        <v>134</v>
      </c>
      <c r="U150" s="332"/>
      <c r="V150" s="355" t="s">
        <v>445</v>
      </c>
      <c r="W150" s="464" t="s">
        <v>435</v>
      </c>
      <c r="Y150" s="355" t="s">
        <v>445</v>
      </c>
      <c r="Z150" s="355" t="s">
        <v>436</v>
      </c>
      <c r="AA150" s="355" t="s">
        <v>437</v>
      </c>
      <c r="AB150" s="355" t="s">
        <v>438</v>
      </c>
      <c r="AC150" s="355" t="s">
        <v>439</v>
      </c>
      <c r="AD150" s="357" t="s">
        <v>405</v>
      </c>
      <c r="AE150" s="464" t="s">
        <v>134</v>
      </c>
      <c r="AI150" s="333"/>
      <c r="BB150" s="333"/>
      <c r="BJ150" s="333"/>
      <c r="BP150" s="333"/>
      <c r="BS150" s="333"/>
      <c r="BW150" s="333"/>
    </row>
    <row r="151" spans="2:79" ht="17" x14ac:dyDescent="0.2">
      <c r="F151" s="335"/>
      <c r="I151" s="359" t="str">
        <f>I94</f>
        <v>2025-10</v>
      </c>
      <c r="J151" s="466">
        <f>J167/1024</f>
        <v>6013.0102554603163</v>
      </c>
      <c r="K151" s="466">
        <f>K167/1024</f>
        <v>0</v>
      </c>
      <c r="L151" s="466">
        <f>L167/1024</f>
        <v>6013.0102554603163</v>
      </c>
      <c r="M151" s="332"/>
      <c r="N151" s="359" t="str">
        <f>I94</f>
        <v>2025-10</v>
      </c>
      <c r="O151" s="466">
        <f t="shared" ref="O151:O162" si="59">O167/1024</f>
        <v>802.90197915178044</v>
      </c>
      <c r="Q151" s="359" t="str">
        <f>I94</f>
        <v>2025-10</v>
      </c>
      <c r="R151" s="466">
        <f t="shared" ref="R151:T162" si="60">R167/1024</f>
        <v>11.633451624776164</v>
      </c>
      <c r="S151" s="466">
        <f t="shared" si="60"/>
        <v>7.6230549431584178</v>
      </c>
      <c r="T151" s="466">
        <f t="shared" si="60"/>
        <v>19.256506567934583</v>
      </c>
      <c r="U151" s="332"/>
      <c r="V151" s="359" t="str">
        <f>I94</f>
        <v>2025-10</v>
      </c>
      <c r="W151" s="466">
        <f t="shared" ref="W151:W162" si="61">W167/1024</f>
        <v>276.85508939123099</v>
      </c>
      <c r="Y151" s="359" t="s">
        <v>190</v>
      </c>
      <c r="Z151" s="417">
        <f t="shared" ref="Z151:AE162" si="62">Z167/1024</f>
        <v>3.1498230800934765E-2</v>
      </c>
      <c r="AA151" s="417">
        <f t="shared" si="62"/>
        <v>9.2168193077668465E-9</v>
      </c>
      <c r="AB151" s="417">
        <f t="shared" si="62"/>
        <v>7.257943037438952E-2</v>
      </c>
      <c r="AC151" s="417">
        <f t="shared" si="62"/>
        <v>0.80900523934178614</v>
      </c>
      <c r="AD151" s="417">
        <f t="shared" si="62"/>
        <v>0</v>
      </c>
      <c r="AE151" s="417">
        <f t="shared" si="62"/>
        <v>0.91308290973392969</v>
      </c>
      <c r="AI151" s="333"/>
      <c r="BB151" s="333"/>
      <c r="BJ151" s="333"/>
      <c r="BP151" s="333"/>
      <c r="BS151" s="333"/>
      <c r="BW151" s="333"/>
    </row>
    <row r="152" spans="2:79" ht="17" x14ac:dyDescent="0.2">
      <c r="F152" s="335"/>
      <c r="I152" s="359" t="str">
        <f t="shared" ref="I152:I163" si="63">I95</f>
        <v>2025-11</v>
      </c>
      <c r="J152" s="466">
        <f t="shared" ref="J152:L163" si="64">J168/1024</f>
        <v>11191.111496583806</v>
      </c>
      <c r="K152" s="466">
        <f t="shared" si="64"/>
        <v>3.4635815427463967E-4</v>
      </c>
      <c r="L152" s="466">
        <f t="shared" si="64"/>
        <v>11191.11184294196</v>
      </c>
      <c r="M152" s="332"/>
      <c r="N152" s="359" t="str">
        <f t="shared" ref="N152:N162" si="65">I95</f>
        <v>2025-11</v>
      </c>
      <c r="O152" s="466">
        <f t="shared" si="59"/>
        <v>1204.816386607587</v>
      </c>
      <c r="Q152" s="359" t="str">
        <f t="shared" ref="Q152:Q162" si="66">I95</f>
        <v>2025-11</v>
      </c>
      <c r="R152" s="466">
        <f t="shared" si="60"/>
        <v>23.614921621351534</v>
      </c>
      <c r="S152" s="466">
        <f t="shared" si="60"/>
        <v>14.589014575506543</v>
      </c>
      <c r="T152" s="466">
        <f t="shared" si="60"/>
        <v>38.203936196858081</v>
      </c>
      <c r="U152" s="332"/>
      <c r="V152" s="359" t="str">
        <f t="shared" ref="V152:V162" si="67">I95</f>
        <v>2025-11</v>
      </c>
      <c r="W152" s="466">
        <f t="shared" si="61"/>
        <v>287.60171246282908</v>
      </c>
      <c r="Y152" s="359" t="s">
        <v>191</v>
      </c>
      <c r="Z152" s="417">
        <f t="shared" si="62"/>
        <v>5.5376977525156638E-3</v>
      </c>
      <c r="AA152" s="417">
        <f t="shared" si="62"/>
        <v>1.2064647307852247E-6</v>
      </c>
      <c r="AB152" s="417">
        <f t="shared" si="62"/>
        <v>1.375030209692338E-2</v>
      </c>
      <c r="AC152" s="417">
        <f t="shared" si="62"/>
        <v>1.0726251855639843</v>
      </c>
      <c r="AD152" s="417">
        <f t="shared" si="62"/>
        <v>1.1182388152519629E-3</v>
      </c>
      <c r="AE152" s="417">
        <f t="shared" si="62"/>
        <v>1.0930326306934062</v>
      </c>
      <c r="AI152" s="333"/>
      <c r="BB152" s="333"/>
      <c r="BJ152" s="333"/>
      <c r="BP152" s="333"/>
      <c r="BS152" s="333"/>
      <c r="BW152" s="333"/>
    </row>
    <row r="153" spans="2:79" ht="17" x14ac:dyDescent="0.2">
      <c r="F153" s="335"/>
      <c r="I153" s="359" t="str">
        <f t="shared" si="63"/>
        <v>2025-12</v>
      </c>
      <c r="J153" s="466">
        <f t="shared" si="64"/>
        <v>7580.7234189746468</v>
      </c>
      <c r="K153" s="466">
        <f t="shared" si="64"/>
        <v>5.1953723141195897E-4</v>
      </c>
      <c r="L153" s="466">
        <f t="shared" si="64"/>
        <v>7580.7239385118783</v>
      </c>
      <c r="M153" s="332"/>
      <c r="N153" s="359" t="str">
        <f t="shared" si="65"/>
        <v>2025-12</v>
      </c>
      <c r="O153" s="466">
        <f t="shared" si="59"/>
        <v>1843.6074306048233</v>
      </c>
      <c r="Q153" s="359" t="str">
        <f t="shared" si="66"/>
        <v>2025-12</v>
      </c>
      <c r="R153" s="466">
        <f t="shared" si="60"/>
        <v>71.326781908083703</v>
      </c>
      <c r="S153" s="466">
        <f t="shared" si="60"/>
        <v>31.962906339024805</v>
      </c>
      <c r="T153" s="466">
        <f t="shared" si="60"/>
        <v>103.2896882471085</v>
      </c>
      <c r="U153" s="332"/>
      <c r="V153" s="359" t="str">
        <f t="shared" si="67"/>
        <v>2025-12</v>
      </c>
      <c r="W153" s="466">
        <f t="shared" si="61"/>
        <v>409.51269507569344</v>
      </c>
      <c r="Y153" s="359" t="s">
        <v>192</v>
      </c>
      <c r="Z153" s="417">
        <f t="shared" si="62"/>
        <v>0.19315367792205468</v>
      </c>
      <c r="AA153" s="417">
        <f t="shared" si="62"/>
        <v>4.1327439248561818E-9</v>
      </c>
      <c r="AB153" s="417">
        <f t="shared" si="62"/>
        <v>0.28920651273529019</v>
      </c>
      <c r="AC153" s="417">
        <f t="shared" si="62"/>
        <v>947.57127674700484</v>
      </c>
      <c r="AD153" s="417">
        <f t="shared" si="62"/>
        <v>2.1548288675148731E-2</v>
      </c>
      <c r="AE153" s="417">
        <f t="shared" si="62"/>
        <v>948.07518523047008</v>
      </c>
      <c r="AI153" s="333"/>
      <c r="BB153" s="333"/>
      <c r="BJ153" s="333"/>
      <c r="BP153" s="333"/>
      <c r="BS153" s="333"/>
      <c r="BW153" s="333"/>
    </row>
    <row r="154" spans="2:79" ht="17" x14ac:dyDescent="0.2">
      <c r="F154" s="335"/>
      <c r="I154" s="359" t="str">
        <f t="shared" si="63"/>
        <v>2026-01</v>
      </c>
      <c r="J154" s="466">
        <f t="shared" si="64"/>
        <v>14238.348626487788</v>
      </c>
      <c r="K154" s="466">
        <f t="shared" si="64"/>
        <v>7.2667644053581149E-4</v>
      </c>
      <c r="L154" s="466">
        <f t="shared" si="64"/>
        <v>14238.349353164229</v>
      </c>
      <c r="M154" s="332"/>
      <c r="N154" s="359" t="str">
        <f t="shared" si="65"/>
        <v>2026-01</v>
      </c>
      <c r="O154" s="466">
        <f t="shared" si="59"/>
        <v>1252.0071134930949</v>
      </c>
      <c r="Q154" s="359" t="str">
        <f t="shared" si="66"/>
        <v>2026-01</v>
      </c>
      <c r="R154" s="466">
        <f t="shared" si="60"/>
        <v>50.278716706556068</v>
      </c>
      <c r="S154" s="466">
        <f t="shared" si="60"/>
        <v>10.059796652270947</v>
      </c>
      <c r="T154" s="466">
        <f t="shared" si="60"/>
        <v>60.338513358827015</v>
      </c>
      <c r="U154" s="332"/>
      <c r="V154" s="359" t="str">
        <f t="shared" si="67"/>
        <v>2026-01</v>
      </c>
      <c r="W154" s="466">
        <f t="shared" si="61"/>
        <v>563.1630551391753</v>
      </c>
      <c r="Y154" s="359" t="s">
        <v>452</v>
      </c>
      <c r="Z154" s="417">
        <f t="shared" si="62"/>
        <v>1.1719379583155371E-2</v>
      </c>
      <c r="AA154" s="417">
        <f t="shared" si="62"/>
        <v>1.2998153943044531E-4</v>
      </c>
      <c r="AB154" s="417">
        <f t="shared" si="62"/>
        <v>0.56593815226096844</v>
      </c>
      <c r="AC154" s="417">
        <f t="shared" si="62"/>
        <v>83.074851384007133</v>
      </c>
      <c r="AD154" s="417">
        <f t="shared" si="62"/>
        <v>0.11108042211890234</v>
      </c>
      <c r="AE154" s="417">
        <f t="shared" si="62"/>
        <v>83.76371931950959</v>
      </c>
      <c r="AI154" s="333"/>
      <c r="BB154" s="333"/>
      <c r="BJ154" s="333"/>
      <c r="BP154" s="333"/>
      <c r="BS154" s="333"/>
      <c r="BW154" s="333"/>
    </row>
    <row r="155" spans="2:79" ht="17" x14ac:dyDescent="0.2">
      <c r="F155" s="335"/>
      <c r="I155" s="359" t="str">
        <f t="shared" si="63"/>
        <v>2026-02</v>
      </c>
      <c r="J155" s="466">
        <f t="shared" si="64"/>
        <v>12763.593300698933</v>
      </c>
      <c r="K155" s="466">
        <f t="shared" si="64"/>
        <v>1.7317907713731935E-4</v>
      </c>
      <c r="L155" s="466">
        <f t="shared" si="64"/>
        <v>12763.593473878009</v>
      </c>
      <c r="M155" s="332"/>
      <c r="N155" s="359" t="str">
        <f t="shared" si="65"/>
        <v>2026-02</v>
      </c>
      <c r="O155" s="466">
        <f t="shared" si="59"/>
        <v>1999.7487320989526</v>
      </c>
      <c r="Q155" s="359" t="str">
        <f t="shared" si="66"/>
        <v>2026-02</v>
      </c>
      <c r="R155" s="466">
        <f t="shared" si="60"/>
        <v>230.57997702399652</v>
      </c>
      <c r="S155" s="466">
        <f t="shared" si="60"/>
        <v>30.495375341270051</v>
      </c>
      <c r="T155" s="466">
        <f t="shared" si="60"/>
        <v>261.07535236526655</v>
      </c>
      <c r="U155" s="332"/>
      <c r="V155" s="359" t="str">
        <f t="shared" si="67"/>
        <v>2026-02</v>
      </c>
      <c r="W155" s="466">
        <f t="shared" si="61"/>
        <v>581.77759990127004</v>
      </c>
      <c r="Y155" s="359" t="s">
        <v>453</v>
      </c>
      <c r="Z155" s="417">
        <f t="shared" si="62"/>
        <v>0.12173913125116016</v>
      </c>
      <c r="AA155" s="417">
        <f t="shared" si="62"/>
        <v>9.519653940515127E-5</v>
      </c>
      <c r="AB155" s="417">
        <f t="shared" si="62"/>
        <v>3.382785013513967</v>
      </c>
      <c r="AC155" s="417">
        <f t="shared" si="62"/>
        <v>672.19378166396189</v>
      </c>
      <c r="AD155" s="417">
        <f t="shared" si="62"/>
        <v>9.8113304784418945E-2</v>
      </c>
      <c r="AE155" s="417">
        <f t="shared" si="62"/>
        <v>675.79651431005084</v>
      </c>
      <c r="AI155" s="333"/>
      <c r="BB155" s="333"/>
      <c r="BJ155" s="333"/>
      <c r="BP155" s="333"/>
      <c r="BS155" s="333"/>
      <c r="BW155" s="333"/>
    </row>
    <row r="156" spans="2:79" ht="17" x14ac:dyDescent="0.2">
      <c r="F156" s="335"/>
      <c r="I156" s="359" t="str">
        <f t="shared" si="63"/>
        <v>2026-03</v>
      </c>
      <c r="J156" s="466">
        <f t="shared" si="64"/>
        <v>44246.14663571665</v>
      </c>
      <c r="K156" s="466">
        <f t="shared" si="64"/>
        <v>3.4635815427463967E-4</v>
      </c>
      <c r="L156" s="466">
        <f t="shared" si="64"/>
        <v>44246.146982074803</v>
      </c>
      <c r="M156" s="467"/>
      <c r="N156" s="359" t="str">
        <f t="shared" si="65"/>
        <v>2026-03</v>
      </c>
      <c r="O156" s="466">
        <f t="shared" si="59"/>
        <v>5010.8953731835672</v>
      </c>
      <c r="Q156" s="359" t="str">
        <f t="shared" si="66"/>
        <v>2026-03</v>
      </c>
      <c r="R156" s="466">
        <f t="shared" si="60"/>
        <v>1483.3145565433024</v>
      </c>
      <c r="S156" s="466">
        <f t="shared" si="60"/>
        <v>1928.203531946345</v>
      </c>
      <c r="T156" s="466">
        <f t="shared" si="60"/>
        <v>3411.5180884896472</v>
      </c>
      <c r="U156" s="467"/>
      <c r="V156" s="359" t="str">
        <f t="shared" si="67"/>
        <v>2026-03</v>
      </c>
      <c r="W156" s="466">
        <f t="shared" si="61"/>
        <v>801.90614204403732</v>
      </c>
      <c r="Y156" s="359" t="s">
        <v>454</v>
      </c>
      <c r="Z156" s="417">
        <f t="shared" si="62"/>
        <v>0.42315574179519821</v>
      </c>
      <c r="AA156" s="417">
        <f t="shared" si="62"/>
        <v>2.7460864657768946E-5</v>
      </c>
      <c r="AB156" s="417">
        <f t="shared" si="62"/>
        <v>4.1630267426962702</v>
      </c>
      <c r="AC156" s="417">
        <f t="shared" si="62"/>
        <v>1525.7360252463282</v>
      </c>
      <c r="AD156" s="417">
        <f t="shared" si="62"/>
        <v>25.514410387010646</v>
      </c>
      <c r="AE156" s="417">
        <f t="shared" si="62"/>
        <v>1555.836645578695</v>
      </c>
      <c r="AI156" s="333"/>
      <c r="BB156" s="333"/>
      <c r="BJ156" s="333"/>
      <c r="BP156" s="333"/>
      <c r="BS156" s="333"/>
      <c r="BW156" s="333"/>
    </row>
    <row r="157" spans="2:79" ht="17" x14ac:dyDescent="0.2">
      <c r="F157" s="335"/>
      <c r="I157" s="359" t="str">
        <f t="shared" si="63"/>
        <v>2026-04</v>
      </c>
      <c r="J157" s="466">
        <f t="shared" si="64"/>
        <v>6560.4489012828744</v>
      </c>
      <c r="K157" s="466">
        <f t="shared" si="64"/>
        <v>1.7317907713731935E-4</v>
      </c>
      <c r="L157" s="466">
        <f t="shared" si="64"/>
        <v>6560.4490744619516</v>
      </c>
      <c r="M157" s="467"/>
      <c r="N157" s="359" t="str">
        <f t="shared" si="65"/>
        <v>2026-04</v>
      </c>
      <c r="O157" s="466">
        <f t="shared" si="59"/>
        <v>2184.1156724502275</v>
      </c>
      <c r="Q157" s="359" t="str">
        <f t="shared" si="66"/>
        <v>2026-04</v>
      </c>
      <c r="R157" s="466">
        <f t="shared" si="60"/>
        <v>50.818223652263271</v>
      </c>
      <c r="S157" s="466">
        <f t="shared" si="60"/>
        <v>10.392077407150273</v>
      </c>
      <c r="T157" s="466">
        <f t="shared" si="60"/>
        <v>61.210301059413545</v>
      </c>
      <c r="U157" s="467"/>
      <c r="V157" s="359" t="str">
        <f t="shared" si="67"/>
        <v>2026-04</v>
      </c>
      <c r="W157" s="466">
        <f t="shared" si="61"/>
        <v>373.72925956624044</v>
      </c>
      <c r="Y157" s="359" t="s">
        <v>455</v>
      </c>
      <c r="Z157" s="417">
        <f t="shared" si="62"/>
        <v>2.0748286606249122E-2</v>
      </c>
      <c r="AA157" s="417">
        <f t="shared" si="62"/>
        <v>4.7597066441085156E-5</v>
      </c>
      <c r="AB157" s="417">
        <f t="shared" si="62"/>
        <v>5.1300051217367533E-2</v>
      </c>
      <c r="AC157" s="417">
        <f t="shared" si="62"/>
        <v>51.96679752488027</v>
      </c>
      <c r="AD157" s="417">
        <f t="shared" si="62"/>
        <v>3.5902383772036037</v>
      </c>
      <c r="AE157" s="417">
        <f t="shared" si="62"/>
        <v>55.629131836973933</v>
      </c>
      <c r="AI157" s="333"/>
      <c r="BB157" s="333"/>
      <c r="BJ157" s="333"/>
      <c r="BP157" s="333"/>
      <c r="BS157" s="333"/>
      <c r="BW157" s="333"/>
    </row>
    <row r="158" spans="2:79" ht="17" x14ac:dyDescent="0.2">
      <c r="F158" s="335"/>
      <c r="I158" s="359" t="str">
        <f t="shared" si="63"/>
        <v>2026-05</v>
      </c>
      <c r="J158" s="466">
        <f t="shared" si="64"/>
        <v>8449.645152981253</v>
      </c>
      <c r="K158" s="466">
        <f t="shared" si="64"/>
        <v>0</v>
      </c>
      <c r="L158" s="466">
        <f t="shared" si="64"/>
        <v>8449.645152981253</v>
      </c>
      <c r="M158" s="467"/>
      <c r="N158" s="359" t="str">
        <f t="shared" si="65"/>
        <v>2026-05</v>
      </c>
      <c r="O158" s="466">
        <f t="shared" si="59"/>
        <v>1777.077927199515</v>
      </c>
      <c r="Q158" s="359" t="str">
        <f t="shared" si="66"/>
        <v>2026-05</v>
      </c>
      <c r="R158" s="466">
        <f t="shared" si="60"/>
        <v>176.24715528696635</v>
      </c>
      <c r="S158" s="466">
        <f t="shared" si="60"/>
        <v>33.316029410090721</v>
      </c>
      <c r="T158" s="466">
        <f t="shared" si="60"/>
        <v>209.56318469705707</v>
      </c>
      <c r="U158" s="467"/>
      <c r="V158" s="359" t="str">
        <f t="shared" si="67"/>
        <v>2026-05</v>
      </c>
      <c r="W158" s="466">
        <f t="shared" si="61"/>
        <v>264.65060537790828</v>
      </c>
      <c r="Y158" s="359" t="s">
        <v>456</v>
      </c>
      <c r="Z158" s="417">
        <f t="shared" si="62"/>
        <v>3.553506643584111E-2</v>
      </c>
      <c r="AA158" s="417">
        <f t="shared" si="62"/>
        <v>1.247462932951748E-8</v>
      </c>
      <c r="AB158" s="417">
        <f t="shared" si="62"/>
        <v>0.35661372098002087</v>
      </c>
      <c r="AC158" s="417">
        <f t="shared" si="62"/>
        <v>80.127956830005076</v>
      </c>
      <c r="AD158" s="417">
        <f t="shared" si="62"/>
        <v>21.50595188551592</v>
      </c>
      <c r="AE158" s="417">
        <f t="shared" si="62"/>
        <v>102.02605751541148</v>
      </c>
      <c r="AI158" s="333"/>
      <c r="BB158" s="333"/>
      <c r="BJ158" s="333"/>
      <c r="BP158" s="333"/>
      <c r="BS158" s="333"/>
      <c r="BW158" s="333"/>
    </row>
    <row r="159" spans="2:79" ht="17" x14ac:dyDescent="0.2">
      <c r="F159" s="335"/>
      <c r="I159" s="359" t="str">
        <f t="shared" si="63"/>
        <v>2026-06</v>
      </c>
      <c r="J159" s="466">
        <f t="shared" si="64"/>
        <v>6715.1876047146998</v>
      </c>
      <c r="K159" s="466">
        <f t="shared" si="64"/>
        <v>4.0739331052463967E-4</v>
      </c>
      <c r="L159" s="466">
        <f t="shared" si="64"/>
        <v>6715.1880121080103</v>
      </c>
      <c r="M159" s="467"/>
      <c r="N159" s="359" t="str">
        <f t="shared" si="65"/>
        <v>2026-06</v>
      </c>
      <c r="O159" s="466">
        <f t="shared" si="59"/>
        <v>3492.6872991775517</v>
      </c>
      <c r="Q159" s="359" t="str">
        <f t="shared" si="66"/>
        <v>2026-06</v>
      </c>
      <c r="R159" s="466">
        <f t="shared" si="60"/>
        <v>132.92352200354054</v>
      </c>
      <c r="S159" s="466">
        <f t="shared" si="60"/>
        <v>25.506594871994729</v>
      </c>
      <c r="T159" s="466">
        <f t="shared" si="60"/>
        <v>158.43011687553528</v>
      </c>
      <c r="U159" s="467"/>
      <c r="V159" s="359" t="str">
        <f t="shared" si="67"/>
        <v>2026-06</v>
      </c>
      <c r="W159" s="466">
        <f t="shared" si="61"/>
        <v>408.94011076731056</v>
      </c>
      <c r="Y159" s="359" t="s">
        <v>457</v>
      </c>
      <c r="Z159" s="417">
        <f t="shared" si="62"/>
        <v>8.0615248446520113E-2</v>
      </c>
      <c r="AA159" s="417">
        <f t="shared" si="62"/>
        <v>1.1258536869718164E-4</v>
      </c>
      <c r="AB159" s="417">
        <f t="shared" si="62"/>
        <v>0.22150312164740135</v>
      </c>
      <c r="AC159" s="417">
        <f t="shared" si="62"/>
        <v>58.524834672243649</v>
      </c>
      <c r="AD159" s="417">
        <f t="shared" si="62"/>
        <v>0.1256382948613457</v>
      </c>
      <c r="AE159" s="417">
        <f t="shared" si="62"/>
        <v>58.952703922567615</v>
      </c>
      <c r="AI159" s="333"/>
      <c r="BB159" s="333"/>
      <c r="BJ159" s="333"/>
      <c r="BP159" s="333"/>
      <c r="BS159" s="333"/>
      <c r="BW159" s="333"/>
    </row>
    <row r="160" spans="2:79" ht="17" x14ac:dyDescent="0.2">
      <c r="F160" s="335"/>
      <c r="I160" s="359" t="str">
        <f t="shared" si="63"/>
        <v>2026-07</v>
      </c>
      <c r="J160" s="466">
        <f t="shared" si="64"/>
        <v>7474.8551608594425</v>
      </c>
      <c r="K160" s="466">
        <f t="shared" si="64"/>
        <v>6.3419078105653127E-4</v>
      </c>
      <c r="L160" s="466">
        <f t="shared" si="64"/>
        <v>7474.8557950502236</v>
      </c>
      <c r="M160" s="467"/>
      <c r="N160" s="359" t="str">
        <f t="shared" si="65"/>
        <v>2026-07</v>
      </c>
      <c r="O160" s="466">
        <f t="shared" si="59"/>
        <v>3730.872560591517</v>
      </c>
      <c r="Q160" s="359" t="str">
        <f t="shared" si="66"/>
        <v>2026-07</v>
      </c>
      <c r="R160" s="466">
        <f t="shared" si="60"/>
        <v>74.133442645555021</v>
      </c>
      <c r="S160" s="466">
        <f t="shared" si="60"/>
        <v>43.453484854335258</v>
      </c>
      <c r="T160" s="466">
        <f t="shared" si="60"/>
        <v>117.58692749989028</v>
      </c>
      <c r="U160" s="467"/>
      <c r="V160" s="359" t="str">
        <f t="shared" si="67"/>
        <v>2026-07</v>
      </c>
      <c r="W160" s="466">
        <f t="shared" si="61"/>
        <v>296.38743612801107</v>
      </c>
      <c r="Y160" s="359" t="s">
        <v>458</v>
      </c>
      <c r="Z160" s="417">
        <f t="shared" si="62"/>
        <v>9.5919065752241208E-3</v>
      </c>
      <c r="AA160" s="417">
        <f t="shared" si="62"/>
        <v>0</v>
      </c>
      <c r="AB160" s="417">
        <f t="shared" si="62"/>
        <v>6.3501612100480956E-2</v>
      </c>
      <c r="AC160" s="417">
        <f t="shared" si="62"/>
        <v>81.770418494005668</v>
      </c>
      <c r="AD160" s="417">
        <f t="shared" si="62"/>
        <v>0.10675572525360547</v>
      </c>
      <c r="AE160" s="417">
        <f t="shared" si="62"/>
        <v>81.950267737934979</v>
      </c>
      <c r="AI160" s="333"/>
      <c r="BB160" s="333"/>
      <c r="BJ160" s="333"/>
      <c r="BP160" s="333"/>
      <c r="BS160" s="333"/>
      <c r="BW160" s="333"/>
    </row>
    <row r="161" spans="2:80" ht="17" x14ac:dyDescent="0.2">
      <c r="F161" s="335"/>
      <c r="I161" s="359" t="str">
        <f t="shared" si="63"/>
        <v>2026-08</v>
      </c>
      <c r="J161" s="466">
        <f t="shared" si="64"/>
        <v>7453.6455286962882</v>
      </c>
      <c r="K161" s="466">
        <f t="shared" si="64"/>
        <v>1.9513666620696289E-3</v>
      </c>
      <c r="L161" s="466">
        <f t="shared" si="64"/>
        <v>7453.6474800629503</v>
      </c>
      <c r="M161" s="467"/>
      <c r="N161" s="359" t="str">
        <f t="shared" si="65"/>
        <v>2026-08</v>
      </c>
      <c r="O161" s="466">
        <f t="shared" si="59"/>
        <v>3209.3016741849024</v>
      </c>
      <c r="Q161" s="359" t="str">
        <f t="shared" si="66"/>
        <v>2026-08</v>
      </c>
      <c r="R161" s="466">
        <f t="shared" si="60"/>
        <v>62.968475370852403</v>
      </c>
      <c r="S161" s="466">
        <f t="shared" si="60"/>
        <v>29.78593357146741</v>
      </c>
      <c r="T161" s="466">
        <f t="shared" si="60"/>
        <v>92.754408942319813</v>
      </c>
      <c r="U161" s="467"/>
      <c r="V161" s="359" t="str">
        <f t="shared" si="67"/>
        <v>2026-08</v>
      </c>
      <c r="W161" s="466">
        <f t="shared" si="61"/>
        <v>418.79553472648024</v>
      </c>
      <c r="Y161" s="359" t="s">
        <v>459</v>
      </c>
      <c r="Z161" s="417">
        <f t="shared" si="62"/>
        <v>1.6512530321961035E-2</v>
      </c>
      <c r="AA161" s="417">
        <f t="shared" si="62"/>
        <v>1.3411408872343555E-8</v>
      </c>
      <c r="AB161" s="417">
        <f t="shared" si="62"/>
        <v>0.24499689415460996</v>
      </c>
      <c r="AC161" s="417">
        <f t="shared" si="62"/>
        <v>16.29728436684756</v>
      </c>
      <c r="AD161" s="417">
        <f t="shared" si="62"/>
        <v>0.41088932514139648</v>
      </c>
      <c r="AE161" s="417">
        <f t="shared" si="62"/>
        <v>16.969683129876937</v>
      </c>
      <c r="AI161" s="333"/>
      <c r="BB161" s="333"/>
      <c r="BJ161" s="333"/>
      <c r="BP161" s="333"/>
      <c r="BS161" s="333"/>
      <c r="BW161" s="333"/>
    </row>
    <row r="162" spans="2:80" ht="17" x14ac:dyDescent="0.2">
      <c r="F162" s="335"/>
      <c r="I162" s="359" t="str">
        <f t="shared" si="63"/>
        <v>2026-09</v>
      </c>
      <c r="J162" s="466">
        <f t="shared" si="64"/>
        <v>7827.0446070369526</v>
      </c>
      <c r="K162" s="466">
        <f t="shared" si="64"/>
        <v>8.385339342567022E-4</v>
      </c>
      <c r="L162" s="466">
        <f t="shared" si="64"/>
        <v>7827.0454455708868</v>
      </c>
      <c r="M162" s="467"/>
      <c r="N162" s="359" t="str">
        <f t="shared" si="65"/>
        <v>2026-09</v>
      </c>
      <c r="O162" s="466">
        <f t="shared" si="59"/>
        <v>1295.9664667163188</v>
      </c>
      <c r="Q162" s="359" t="str">
        <f t="shared" si="66"/>
        <v>2026-09</v>
      </c>
      <c r="R162" s="466">
        <f t="shared" si="60"/>
        <v>95.945567598751822</v>
      </c>
      <c r="S162" s="466">
        <f t="shared" si="60"/>
        <v>62.622638087333883</v>
      </c>
      <c r="T162" s="466">
        <f t="shared" si="60"/>
        <v>158.56820568608572</v>
      </c>
      <c r="U162" s="467"/>
      <c r="V162" s="359" t="str">
        <f t="shared" si="67"/>
        <v>2026-09</v>
      </c>
      <c r="W162" s="466">
        <f t="shared" si="61"/>
        <v>520.99107866367615</v>
      </c>
      <c r="Y162" s="359" t="s">
        <v>460</v>
      </c>
      <c r="Z162" s="417">
        <f t="shared" si="62"/>
        <v>3.1435750805940139E-2</v>
      </c>
      <c r="AA162" s="417">
        <f t="shared" si="62"/>
        <v>0</v>
      </c>
      <c r="AB162" s="417">
        <f t="shared" si="62"/>
        <v>0.19885040626104367</v>
      </c>
      <c r="AC162" s="417">
        <f t="shared" si="62"/>
        <v>9.2450033093173243</v>
      </c>
      <c r="AD162" s="417">
        <f t="shared" si="62"/>
        <v>9.8973427339841796E-2</v>
      </c>
      <c r="AE162" s="417">
        <f t="shared" si="62"/>
        <v>9.5742628937241498</v>
      </c>
      <c r="AI162" s="333"/>
      <c r="BB162" s="333"/>
      <c r="BJ162" s="333"/>
      <c r="BP162" s="333"/>
      <c r="BS162" s="333"/>
      <c r="BW162" s="333"/>
    </row>
    <row r="163" spans="2:80" s="348" customFormat="1" ht="17" x14ac:dyDescent="0.2">
      <c r="B163" s="333"/>
      <c r="C163" s="333"/>
      <c r="D163" s="333"/>
      <c r="E163" s="333"/>
      <c r="F163" s="335"/>
      <c r="I163" s="439" t="str">
        <f t="shared" si="63"/>
        <v>Total</v>
      </c>
      <c r="J163" s="468">
        <f t="shared" si="64"/>
        <v>140513.76068949365</v>
      </c>
      <c r="K163" s="468">
        <f t="shared" si="64"/>
        <v>6.1167728226791908E-3</v>
      </c>
      <c r="L163" s="468">
        <f t="shared" si="64"/>
        <v>140513.76680626647</v>
      </c>
      <c r="N163" s="469" t="s">
        <v>134</v>
      </c>
      <c r="O163" s="470">
        <f>SUM(O151:O162)</f>
        <v>27803.998615459837</v>
      </c>
      <c r="Q163" s="469" t="s">
        <v>134</v>
      </c>
      <c r="R163" s="470">
        <f>SUM(R151:R162)</f>
        <v>2463.784791985996</v>
      </c>
      <c r="S163" s="470">
        <f>SUM(S151:S162)</f>
        <v>2228.0104379999484</v>
      </c>
      <c r="T163" s="470">
        <f>SUM(T151:T162)</f>
        <v>4691.7952299859444</v>
      </c>
      <c r="V163" s="469" t="s">
        <v>134</v>
      </c>
      <c r="W163" s="470">
        <f>SUM(W151:W162)</f>
        <v>5204.3103192438639</v>
      </c>
      <c r="Y163" s="469" t="s">
        <v>134</v>
      </c>
      <c r="Z163" s="336">
        <f t="shared" ref="Z163:AD163" si="68">SUM(Z151:Z162)</f>
        <v>0.98124264829675456</v>
      </c>
      <c r="AA163" s="336">
        <f t="shared" si="68"/>
        <v>4.1406707896385201E-4</v>
      </c>
      <c r="AB163" s="336">
        <f t="shared" si="68"/>
        <v>9.6240519600387344</v>
      </c>
      <c r="AC163" s="336">
        <f t="shared" si="68"/>
        <v>3528.3898606635075</v>
      </c>
      <c r="AD163" s="336">
        <f t="shared" si="68"/>
        <v>51.584717676720089</v>
      </c>
      <c r="AE163" s="336">
        <f>SUM(AE151:AE162)</f>
        <v>3590.5802870156422</v>
      </c>
    </row>
    <row r="164" spans="2:80" x14ac:dyDescent="0.2">
      <c r="B164" s="348"/>
      <c r="C164" s="348"/>
      <c r="D164" s="348"/>
      <c r="E164" s="348"/>
      <c r="F164" s="404"/>
      <c r="I164" s="333"/>
      <c r="AI164" s="333"/>
      <c r="BB164" s="333"/>
      <c r="BJ164" s="333"/>
      <c r="BP164" s="333"/>
      <c r="BS164" s="333"/>
      <c r="BW164" s="333"/>
    </row>
    <row r="165" spans="2:80" x14ac:dyDescent="0.15">
      <c r="F165" s="335"/>
      <c r="I165" s="348" t="s">
        <v>442</v>
      </c>
      <c r="K165" s="348"/>
      <c r="L165" s="348"/>
      <c r="M165" s="348"/>
      <c r="N165" s="348" t="s">
        <v>442</v>
      </c>
      <c r="Q165" s="348" t="s">
        <v>442</v>
      </c>
      <c r="S165" s="332"/>
      <c r="T165" s="332"/>
      <c r="U165" s="332"/>
      <c r="V165" s="348" t="s">
        <v>442</v>
      </c>
      <c r="Y165" s="348" t="s">
        <v>442</v>
      </c>
      <c r="AG165" s="2"/>
      <c r="AH165" s="2"/>
      <c r="AI165" s="2"/>
      <c r="AJ165" s="2"/>
      <c r="AK165" s="2"/>
      <c r="AL165" s="2"/>
      <c r="AM165" s="2"/>
      <c r="BB165" s="333"/>
      <c r="BD165" s="367"/>
      <c r="BE165" s="367"/>
      <c r="BF165" s="367"/>
      <c r="BG165" s="367"/>
      <c r="BH165" s="367"/>
      <c r="BI165" s="367"/>
      <c r="BJ165" s="367"/>
      <c r="BK165" s="367"/>
      <c r="BL165" s="367"/>
      <c r="BM165" s="367"/>
      <c r="BN165" s="367"/>
      <c r="BO165" s="367"/>
      <c r="BP165" s="367"/>
      <c r="BQ165" s="367"/>
      <c r="BR165" s="367"/>
      <c r="BS165" s="367"/>
      <c r="BT165" s="367"/>
      <c r="BU165" s="367"/>
      <c r="BV165" s="367"/>
      <c r="BW165" s="367"/>
      <c r="BX165" s="367"/>
      <c r="BY165" s="367"/>
      <c r="BZ165" s="367"/>
      <c r="CA165" s="367"/>
      <c r="CB165" s="367"/>
    </row>
    <row r="166" spans="2:80" ht="34" x14ac:dyDescent="0.15">
      <c r="F166" s="335"/>
      <c r="I166" s="355" t="s">
        <v>445</v>
      </c>
      <c r="J166" s="463" t="s">
        <v>431</v>
      </c>
      <c r="K166" s="464" t="s">
        <v>412</v>
      </c>
      <c r="L166" s="357" t="s">
        <v>134</v>
      </c>
      <c r="M166" s="477"/>
      <c r="N166" s="355" t="s">
        <v>445</v>
      </c>
      <c r="O166" s="464" t="s">
        <v>432</v>
      </c>
      <c r="Q166" s="355" t="s">
        <v>445</v>
      </c>
      <c r="R166" s="464" t="s">
        <v>433</v>
      </c>
      <c r="S166" s="464" t="s">
        <v>434</v>
      </c>
      <c r="T166" s="464" t="s">
        <v>134</v>
      </c>
      <c r="U166" s="332"/>
      <c r="V166" s="355" t="s">
        <v>445</v>
      </c>
      <c r="W166" s="464" t="s">
        <v>435</v>
      </c>
      <c r="Y166" s="355" t="s">
        <v>445</v>
      </c>
      <c r="Z166" s="355" t="s">
        <v>436</v>
      </c>
      <c r="AA166" s="355" t="s">
        <v>437</v>
      </c>
      <c r="AB166" s="355" t="s">
        <v>438</v>
      </c>
      <c r="AC166" s="355" t="s">
        <v>439</v>
      </c>
      <c r="AD166" s="357" t="s">
        <v>405</v>
      </c>
      <c r="AE166" s="464" t="s">
        <v>134</v>
      </c>
      <c r="AG166" s="2"/>
      <c r="AH166" s="2"/>
      <c r="AI166" s="2"/>
      <c r="AJ166" s="2"/>
      <c r="AK166" s="2"/>
      <c r="AL166" s="2"/>
      <c r="AM166" s="2"/>
      <c r="BB166" s="333"/>
      <c r="BJ166" s="333"/>
      <c r="BP166" s="333"/>
      <c r="BS166" s="333"/>
      <c r="BW166" s="333"/>
    </row>
    <row r="167" spans="2:80" ht="17" x14ac:dyDescent="0.15">
      <c r="F167" s="335"/>
      <c r="I167" s="359" t="str">
        <f>I94</f>
        <v>2025-10</v>
      </c>
      <c r="J167" s="418">
        <v>6157322.5015913639</v>
      </c>
      <c r="K167" s="478"/>
      <c r="L167" s="478">
        <v>6157322.5015913639</v>
      </c>
      <c r="M167" s="479"/>
      <c r="N167" s="359" t="str">
        <f>I94</f>
        <v>2025-10</v>
      </c>
      <c r="O167" s="420">
        <v>822171.62665142317</v>
      </c>
      <c r="P167" s="343"/>
      <c r="Q167" s="359" t="str">
        <f>I94</f>
        <v>2025-10</v>
      </c>
      <c r="R167" s="466">
        <v>11912.654463770792</v>
      </c>
      <c r="S167" s="466">
        <v>7806.0082617942198</v>
      </c>
      <c r="T167" s="466">
        <v>19718.662725565013</v>
      </c>
      <c r="U167" s="480"/>
      <c r="V167" s="359" t="str">
        <f>I94</f>
        <v>2025-10</v>
      </c>
      <c r="W167" s="466">
        <v>283499.61153662053</v>
      </c>
      <c r="X167" s="343"/>
      <c r="Y167" s="359" t="str">
        <f>I94</f>
        <v>2025-10</v>
      </c>
      <c r="Z167" s="466">
        <v>32.254188340157199</v>
      </c>
      <c r="AA167" s="466">
        <v>9.4380229711532508E-6</v>
      </c>
      <c r="AB167" s="466">
        <v>74.321336703374868</v>
      </c>
      <c r="AC167" s="466">
        <v>828.42136508598901</v>
      </c>
      <c r="AD167" s="466"/>
      <c r="AE167" s="466">
        <v>934.99689956754401</v>
      </c>
      <c r="AF167" s="343"/>
      <c r="AG167" s="2"/>
      <c r="AH167" s="2"/>
      <c r="AI167" s="2"/>
      <c r="AJ167" s="2"/>
      <c r="AK167" s="2"/>
      <c r="AL167" s="2"/>
      <c r="AM167" s="2"/>
      <c r="AN167" s="343"/>
      <c r="AO167" s="343"/>
      <c r="AP167" s="343"/>
      <c r="AQ167" s="343"/>
      <c r="AR167" s="343"/>
      <c r="AS167" s="343"/>
      <c r="AT167" s="343"/>
      <c r="AU167" s="343"/>
      <c r="AV167" s="343"/>
      <c r="AW167" s="343"/>
      <c r="AX167" s="343"/>
      <c r="AY167" s="343"/>
      <c r="AZ167" s="343"/>
      <c r="BA167" s="343"/>
      <c r="BB167" s="343"/>
      <c r="BJ167" s="333"/>
      <c r="BP167" s="333"/>
      <c r="BS167" s="333"/>
      <c r="BW167" s="333"/>
    </row>
    <row r="168" spans="2:80" ht="17" x14ac:dyDescent="0.15">
      <c r="F168" s="335"/>
      <c r="I168" s="359" t="str">
        <f t="shared" ref="I168:I179" si="69">I95</f>
        <v>2025-11</v>
      </c>
      <c r="J168" s="418">
        <v>11459698.172501817</v>
      </c>
      <c r="K168" s="478">
        <v>0.35467074997723103</v>
      </c>
      <c r="L168" s="478">
        <v>11459698.527172567</v>
      </c>
      <c r="M168" s="480"/>
      <c r="N168" s="359" t="str">
        <f t="shared" ref="N168:N179" si="70">I95</f>
        <v>2025-11</v>
      </c>
      <c r="O168" s="420">
        <v>1233731.9798861691</v>
      </c>
      <c r="P168" s="343"/>
      <c r="Q168" s="359" t="str">
        <f t="shared" ref="Q168:Q179" si="71">I95</f>
        <v>2025-11</v>
      </c>
      <c r="R168" s="466">
        <v>24181.679740263971</v>
      </c>
      <c r="S168" s="466">
        <v>14939.1509253187</v>
      </c>
      <c r="T168" s="466">
        <v>39120.830665582675</v>
      </c>
      <c r="U168" s="480"/>
      <c r="V168" s="359" t="str">
        <f t="shared" ref="V168:V179" si="72">I95</f>
        <v>2025-11</v>
      </c>
      <c r="W168" s="466">
        <v>294504.15356193698</v>
      </c>
      <c r="X168" s="343"/>
      <c r="Y168" s="359" t="str">
        <f t="shared" ref="Y168:Y179" si="73">I95</f>
        <v>2025-11</v>
      </c>
      <c r="Z168" s="466">
        <v>5.6706024985760397</v>
      </c>
      <c r="AA168" s="466">
        <v>1.2354198843240701E-3</v>
      </c>
      <c r="AB168" s="466">
        <v>14.080309347249541</v>
      </c>
      <c r="AC168" s="466">
        <v>1098.36819001752</v>
      </c>
      <c r="AD168" s="466">
        <v>1.14507654681801</v>
      </c>
      <c r="AE168" s="466">
        <v>1119.2654138300479</v>
      </c>
      <c r="AF168" s="343"/>
      <c r="AG168" s="2"/>
      <c r="AH168" s="2"/>
      <c r="AI168" s="2"/>
      <c r="AJ168" s="2"/>
      <c r="AK168" s="2"/>
      <c r="AL168" s="2"/>
      <c r="AM168" s="2"/>
      <c r="AN168" s="343"/>
      <c r="AO168" s="343"/>
      <c r="AP168" s="343"/>
      <c r="AQ168" s="343"/>
      <c r="AR168" s="343"/>
      <c r="AS168" s="343"/>
      <c r="AT168" s="343"/>
      <c r="AU168" s="343"/>
      <c r="AV168" s="343"/>
      <c r="AW168" s="343"/>
      <c r="AX168" s="343"/>
      <c r="AY168" s="343"/>
      <c r="AZ168" s="343"/>
      <c r="BA168" s="343"/>
      <c r="BB168" s="343"/>
      <c r="BJ168" s="333"/>
      <c r="BP168" s="333"/>
      <c r="BS168" s="333"/>
      <c r="BW168" s="333"/>
    </row>
    <row r="169" spans="2:80" ht="17" x14ac:dyDescent="0.15">
      <c r="F169" s="335"/>
      <c r="I169" s="359" t="str">
        <f t="shared" si="69"/>
        <v>2025-12</v>
      </c>
      <c r="J169" s="418">
        <v>7762660.7810300384</v>
      </c>
      <c r="K169" s="478">
        <v>0.53200612496584598</v>
      </c>
      <c r="L169" s="478">
        <v>7762661.3130361633</v>
      </c>
      <c r="M169" s="480"/>
      <c r="N169" s="359" t="str">
        <f t="shared" si="70"/>
        <v>2025-12</v>
      </c>
      <c r="O169" s="420">
        <v>1887854.0089393391</v>
      </c>
      <c r="P169" s="343"/>
      <c r="Q169" s="359" t="str">
        <f t="shared" si="71"/>
        <v>2025-12</v>
      </c>
      <c r="R169" s="466">
        <v>73038.624673877712</v>
      </c>
      <c r="S169" s="466">
        <v>32730.0160911614</v>
      </c>
      <c r="T169" s="466">
        <v>105768.6407650391</v>
      </c>
      <c r="U169" s="480"/>
      <c r="V169" s="359" t="str">
        <f t="shared" si="72"/>
        <v>2025-12</v>
      </c>
      <c r="W169" s="466">
        <v>419340.99975751009</v>
      </c>
      <c r="X169" s="343"/>
      <c r="Y169" s="359" t="str">
        <f t="shared" si="73"/>
        <v>2025-12</v>
      </c>
      <c r="Z169" s="466">
        <v>197.78936619218399</v>
      </c>
      <c r="AA169" s="466">
        <v>4.2319297790527301E-6</v>
      </c>
      <c r="AB169" s="466">
        <v>296.14746904093715</v>
      </c>
      <c r="AC169" s="466">
        <v>970312.98738893296</v>
      </c>
      <c r="AD169" s="466">
        <v>22.0654476033523</v>
      </c>
      <c r="AE169" s="466">
        <v>970828.98967600137</v>
      </c>
      <c r="AF169" s="343"/>
      <c r="AG169" s="2"/>
      <c r="AH169" s="2"/>
      <c r="AI169" s="2"/>
      <c r="AJ169" s="2"/>
      <c r="AK169" s="2"/>
      <c r="AL169" s="2"/>
      <c r="AM169" s="2"/>
      <c r="AN169" s="343"/>
      <c r="AO169" s="343"/>
      <c r="AP169" s="343"/>
      <c r="AQ169" s="343"/>
      <c r="AR169" s="343"/>
      <c r="AS169" s="343"/>
      <c r="AT169" s="343"/>
      <c r="AU169" s="343"/>
      <c r="AV169" s="343"/>
      <c r="AW169" s="343"/>
      <c r="AX169" s="343"/>
      <c r="AY169" s="343"/>
      <c r="AZ169" s="343"/>
      <c r="BA169" s="343"/>
      <c r="BB169" s="343"/>
      <c r="BJ169" s="333"/>
      <c r="BP169" s="333"/>
      <c r="BS169" s="333"/>
      <c r="BW169" s="333"/>
    </row>
    <row r="170" spans="2:80" ht="17" x14ac:dyDescent="0.15">
      <c r="F170" s="335"/>
      <c r="I170" s="359" t="str">
        <f t="shared" si="69"/>
        <v>2026-01</v>
      </c>
      <c r="J170" s="418">
        <v>14580068.993523495</v>
      </c>
      <c r="K170" s="478">
        <v>0.74411667510867097</v>
      </c>
      <c r="L170" s="478">
        <v>14580069.73764017</v>
      </c>
      <c r="M170" s="480"/>
      <c r="N170" s="359" t="str">
        <f t="shared" si="70"/>
        <v>2026-01</v>
      </c>
      <c r="O170" s="420">
        <v>1282055.2842169292</v>
      </c>
      <c r="P170" s="343"/>
      <c r="Q170" s="359" t="str">
        <f t="shared" si="71"/>
        <v>2026-01</v>
      </c>
      <c r="R170" s="466">
        <v>51485.405907513414</v>
      </c>
      <c r="S170" s="466">
        <v>10301.23177192545</v>
      </c>
      <c r="T170" s="466">
        <v>61786.637679438863</v>
      </c>
      <c r="U170" s="480"/>
      <c r="V170" s="359" t="str">
        <f t="shared" si="72"/>
        <v>2026-01</v>
      </c>
      <c r="W170" s="466">
        <v>576678.96846251551</v>
      </c>
      <c r="X170" s="343"/>
      <c r="Y170" s="359" t="str">
        <f t="shared" si="73"/>
        <v>2026-01</v>
      </c>
      <c r="Z170" s="466">
        <v>12.0006446931511</v>
      </c>
      <c r="AA170" s="466">
        <v>0.133101096376776</v>
      </c>
      <c r="AB170" s="466">
        <v>579.52066791523168</v>
      </c>
      <c r="AC170" s="466">
        <v>85068.647817223304</v>
      </c>
      <c r="AD170" s="466">
        <v>113.746352249756</v>
      </c>
      <c r="AE170" s="466">
        <v>85774.048583177821</v>
      </c>
      <c r="AF170" s="343"/>
      <c r="AG170" s="2"/>
      <c r="AH170" s="2"/>
      <c r="AI170" s="2"/>
      <c r="AJ170" s="2"/>
      <c r="AK170" s="2"/>
      <c r="AL170" s="2"/>
      <c r="AM170" s="2"/>
      <c r="AN170" s="343"/>
      <c r="AO170" s="343"/>
      <c r="AP170" s="343"/>
      <c r="AQ170" s="343"/>
      <c r="AR170" s="343"/>
      <c r="AS170" s="343"/>
      <c r="AT170" s="343"/>
      <c r="AU170" s="343"/>
      <c r="AV170" s="343"/>
      <c r="AW170" s="343"/>
      <c r="AX170" s="343"/>
      <c r="AY170" s="343"/>
      <c r="AZ170" s="343"/>
      <c r="BA170" s="343"/>
      <c r="BB170" s="343"/>
      <c r="BJ170" s="333"/>
      <c r="BP170" s="333"/>
      <c r="BS170" s="333"/>
      <c r="BW170" s="333"/>
    </row>
    <row r="171" spans="2:80" ht="17" x14ac:dyDescent="0.15">
      <c r="F171" s="335"/>
      <c r="I171" s="359" t="str">
        <f t="shared" si="69"/>
        <v>2026-02</v>
      </c>
      <c r="J171" s="418">
        <v>13069919.539915707</v>
      </c>
      <c r="K171" s="478">
        <v>0.17733537498861501</v>
      </c>
      <c r="L171" s="478">
        <v>13069919.717251081</v>
      </c>
      <c r="M171" s="480"/>
      <c r="N171" s="359" t="str">
        <f t="shared" si="70"/>
        <v>2026-02</v>
      </c>
      <c r="O171" s="420">
        <v>2047742.7016693274</v>
      </c>
      <c r="P171" s="343"/>
      <c r="Q171" s="359" t="str">
        <f t="shared" si="71"/>
        <v>2026-02</v>
      </c>
      <c r="R171" s="466">
        <v>236113.89647257244</v>
      </c>
      <c r="S171" s="466">
        <v>31227.264349460533</v>
      </c>
      <c r="T171" s="466">
        <v>267341.16082203295</v>
      </c>
      <c r="U171" s="480"/>
      <c r="V171" s="359" t="str">
        <f t="shared" si="72"/>
        <v>2026-02</v>
      </c>
      <c r="W171" s="466">
        <v>595740.26229890052</v>
      </c>
      <c r="X171" s="343"/>
      <c r="Y171" s="359" t="str">
        <f t="shared" si="73"/>
        <v>2026-02</v>
      </c>
      <c r="Z171" s="466">
        <v>124.66087040118801</v>
      </c>
      <c r="AA171" s="466">
        <v>9.7481256350874901E-2</v>
      </c>
      <c r="AB171" s="466">
        <v>3463.9718538383022</v>
      </c>
      <c r="AC171" s="466">
        <v>688326.43242389697</v>
      </c>
      <c r="AD171" s="466">
        <v>100.468024099245</v>
      </c>
      <c r="AE171" s="466">
        <v>692015.63065349206</v>
      </c>
      <c r="AF171" s="343"/>
      <c r="AG171" s="2"/>
      <c r="AH171" s="2"/>
      <c r="AI171" s="2"/>
      <c r="AJ171" s="2"/>
      <c r="AK171" s="2"/>
      <c r="AL171" s="2"/>
      <c r="AM171" s="2"/>
      <c r="AN171" s="343"/>
      <c r="AO171" s="343"/>
      <c r="AP171" s="343"/>
      <c r="AQ171" s="343"/>
      <c r="AR171" s="343"/>
      <c r="AS171" s="343"/>
      <c r="AT171" s="343"/>
      <c r="AU171" s="343"/>
      <c r="AV171" s="343"/>
      <c r="AW171" s="343"/>
      <c r="AX171" s="343"/>
      <c r="AY171" s="343"/>
      <c r="AZ171" s="343"/>
      <c r="BA171" s="343"/>
      <c r="BB171" s="343"/>
      <c r="BJ171" s="333"/>
      <c r="BP171" s="333"/>
      <c r="BS171" s="333"/>
      <c r="BW171" s="333"/>
    </row>
    <row r="172" spans="2:80" ht="17" x14ac:dyDescent="0.15">
      <c r="F172" s="335"/>
      <c r="I172" s="359" t="str">
        <f t="shared" si="69"/>
        <v>2026-03</v>
      </c>
      <c r="J172" s="419">
        <v>45308054.15497385</v>
      </c>
      <c r="K172" s="478">
        <v>0.35467074997723103</v>
      </c>
      <c r="L172" s="478">
        <v>45308054.509644598</v>
      </c>
      <c r="M172" s="480"/>
      <c r="N172" s="359" t="str">
        <f t="shared" si="70"/>
        <v>2026-03</v>
      </c>
      <c r="O172" s="420">
        <v>5131156.8621399729</v>
      </c>
      <c r="P172" s="343"/>
      <c r="Q172" s="359" t="str">
        <f t="shared" si="71"/>
        <v>2026-03</v>
      </c>
      <c r="R172" s="466">
        <v>1518914.1059003416</v>
      </c>
      <c r="S172" s="466">
        <v>1974480.4167130573</v>
      </c>
      <c r="T172" s="466">
        <v>3493394.5226133987</v>
      </c>
      <c r="U172" s="480"/>
      <c r="V172" s="359" t="str">
        <f t="shared" si="72"/>
        <v>2026-03</v>
      </c>
      <c r="W172" s="466">
        <v>821151.88945309422</v>
      </c>
      <c r="X172" s="343"/>
      <c r="Y172" s="359" t="str">
        <f t="shared" si="73"/>
        <v>2026-03</v>
      </c>
      <c r="Z172" s="466">
        <v>433.31147959828297</v>
      </c>
      <c r="AA172" s="466">
        <v>2.81199254095554E-2</v>
      </c>
      <c r="AB172" s="466">
        <v>4262.9393845209806</v>
      </c>
      <c r="AC172" s="466">
        <v>1562353.68985224</v>
      </c>
      <c r="AD172" s="466">
        <v>26126.756236298901</v>
      </c>
      <c r="AE172" s="466">
        <v>1593176.7250725836</v>
      </c>
      <c r="AF172" s="343"/>
      <c r="AG172" s="2"/>
      <c r="AH172" s="2"/>
      <c r="AI172" s="2"/>
      <c r="AJ172" s="2"/>
      <c r="AK172" s="2"/>
      <c r="AL172" s="2"/>
      <c r="AM172" s="2"/>
      <c r="AN172" s="343"/>
      <c r="AO172" s="343"/>
      <c r="AP172" s="343"/>
      <c r="AQ172" s="343"/>
      <c r="AR172" s="343"/>
      <c r="AS172" s="343"/>
      <c r="AT172" s="343"/>
      <c r="AU172" s="343"/>
      <c r="AV172" s="343"/>
      <c r="AW172" s="343"/>
      <c r="AX172" s="343"/>
      <c r="AY172" s="343"/>
      <c r="AZ172" s="343"/>
      <c r="BA172" s="343"/>
      <c r="BB172" s="343"/>
      <c r="BJ172" s="333"/>
      <c r="BP172" s="333"/>
      <c r="BS172" s="333"/>
      <c r="BW172" s="333"/>
    </row>
    <row r="173" spans="2:80" ht="17" x14ac:dyDescent="0.15">
      <c r="F173" s="335"/>
      <c r="I173" s="359" t="str">
        <f t="shared" si="69"/>
        <v>2026-04</v>
      </c>
      <c r="J173" s="419">
        <v>6717899.6749136634</v>
      </c>
      <c r="K173" s="478">
        <v>0.17733537498861501</v>
      </c>
      <c r="L173" s="478">
        <v>6717899.8522490384</v>
      </c>
      <c r="M173" s="480"/>
      <c r="N173" s="359" t="str">
        <f t="shared" si="70"/>
        <v>2026-04</v>
      </c>
      <c r="O173" s="420">
        <v>2236534.448589033</v>
      </c>
      <c r="P173" s="343"/>
      <c r="Q173" s="359" t="str">
        <f t="shared" si="71"/>
        <v>2026-04</v>
      </c>
      <c r="R173" s="466">
        <v>52037.861019917589</v>
      </c>
      <c r="S173" s="466">
        <v>10641.48726492188</v>
      </c>
      <c r="T173" s="466">
        <v>62679.348284839471</v>
      </c>
      <c r="U173" s="480"/>
      <c r="V173" s="359" t="str">
        <f t="shared" si="72"/>
        <v>2026-04</v>
      </c>
      <c r="W173" s="466">
        <v>382698.76179583021</v>
      </c>
      <c r="X173" s="343"/>
      <c r="Y173" s="359" t="str">
        <f t="shared" si="73"/>
        <v>2026-04</v>
      </c>
      <c r="Z173" s="466">
        <v>21.2462454847991</v>
      </c>
      <c r="AA173" s="466">
        <v>4.8739396035671199E-2</v>
      </c>
      <c r="AB173" s="466">
        <v>52.531252446584354</v>
      </c>
      <c r="AC173" s="466">
        <v>53214.000665477397</v>
      </c>
      <c r="AD173" s="466">
        <v>3676.4040982564902</v>
      </c>
      <c r="AE173" s="466">
        <v>56964.231001061307</v>
      </c>
      <c r="AF173" s="343"/>
      <c r="AG173" s="2"/>
      <c r="AH173" s="2"/>
      <c r="AI173" s="2"/>
      <c r="AJ173" s="2"/>
      <c r="AK173" s="2"/>
      <c r="AL173" s="2"/>
      <c r="AM173" s="2"/>
      <c r="AN173" s="343"/>
      <c r="AO173" s="343"/>
      <c r="AP173" s="343"/>
      <c r="AQ173" s="343"/>
      <c r="AR173" s="343"/>
      <c r="AS173" s="343"/>
      <c r="AT173" s="343"/>
      <c r="AU173" s="343"/>
      <c r="AV173" s="343"/>
      <c r="AW173" s="343"/>
      <c r="AX173" s="343"/>
      <c r="AY173" s="343"/>
      <c r="AZ173" s="343"/>
      <c r="BA173" s="343"/>
      <c r="BB173" s="343"/>
      <c r="BJ173" s="333"/>
      <c r="BP173" s="333"/>
      <c r="BS173" s="333"/>
      <c r="BW173" s="333"/>
    </row>
    <row r="174" spans="2:80" ht="17" x14ac:dyDescent="0.15">
      <c r="F174" s="335"/>
      <c r="I174" s="359" t="str">
        <f t="shared" si="69"/>
        <v>2026-05</v>
      </c>
      <c r="J174" s="419">
        <v>8652436.636652803</v>
      </c>
      <c r="K174" s="478"/>
      <c r="L174" s="478">
        <v>8652436.636652803</v>
      </c>
      <c r="M174" s="480"/>
      <c r="N174" s="359" t="str">
        <f t="shared" si="70"/>
        <v>2026-05</v>
      </c>
      <c r="O174" s="420">
        <v>1819727.7974523033</v>
      </c>
      <c r="P174" s="343"/>
      <c r="Q174" s="359" t="str">
        <f t="shared" si="71"/>
        <v>2026-05</v>
      </c>
      <c r="R174" s="466">
        <v>180477.08701385354</v>
      </c>
      <c r="S174" s="466">
        <v>34115.614115932898</v>
      </c>
      <c r="T174" s="466">
        <v>214592.70112978644</v>
      </c>
      <c r="U174" s="480"/>
      <c r="V174" s="359" t="str">
        <f t="shared" si="72"/>
        <v>2026-05</v>
      </c>
      <c r="W174" s="466">
        <v>271002.21990697808</v>
      </c>
      <c r="X174" s="343"/>
      <c r="Y174" s="359" t="str">
        <f t="shared" si="73"/>
        <v>2026-05</v>
      </c>
      <c r="Z174" s="466">
        <v>36.387908030301297</v>
      </c>
      <c r="AA174" s="466">
        <v>1.27740204334259E-5</v>
      </c>
      <c r="AB174" s="466">
        <v>365.17245028354137</v>
      </c>
      <c r="AC174" s="466">
        <v>82051.027793925197</v>
      </c>
      <c r="AD174" s="466">
        <v>22022.094730768302</v>
      </c>
      <c r="AE174" s="466">
        <v>104474.68289578136</v>
      </c>
      <c r="AF174" s="343"/>
      <c r="AG174" s="2"/>
      <c r="AH174" s="2"/>
      <c r="AI174" s="2"/>
      <c r="AJ174" s="2"/>
      <c r="AK174" s="2"/>
      <c r="AL174" s="2"/>
      <c r="AM174" s="2"/>
      <c r="AN174" s="343"/>
      <c r="AO174" s="343"/>
      <c r="AP174" s="343"/>
      <c r="AQ174" s="343"/>
      <c r="AR174" s="343"/>
      <c r="AS174" s="343"/>
      <c r="AT174" s="343"/>
      <c r="AU174" s="343"/>
      <c r="AV174" s="343"/>
      <c r="AW174" s="343"/>
      <c r="AX174" s="343"/>
      <c r="AY174" s="343"/>
      <c r="AZ174" s="343"/>
      <c r="BA174" s="343"/>
      <c r="BB174" s="343"/>
      <c r="BJ174" s="333"/>
      <c r="BP174" s="333"/>
      <c r="BS174" s="333"/>
      <c r="BW174" s="333"/>
    </row>
    <row r="175" spans="2:80" ht="17" x14ac:dyDescent="0.15">
      <c r="F175" s="335"/>
      <c r="I175" s="359" t="str">
        <f t="shared" si="69"/>
        <v>2026-06</v>
      </c>
      <c r="J175" s="419">
        <v>6876352.1072278526</v>
      </c>
      <c r="K175" s="478">
        <v>0.41717074997723103</v>
      </c>
      <c r="L175" s="478">
        <v>6876352.5243986025</v>
      </c>
      <c r="M175" s="480"/>
      <c r="N175" s="359" t="str">
        <f t="shared" si="70"/>
        <v>2026-06</v>
      </c>
      <c r="O175" s="420">
        <v>3576511.794357813</v>
      </c>
      <c r="P175" s="343"/>
      <c r="Q175" s="359" t="str">
        <f t="shared" si="71"/>
        <v>2026-06</v>
      </c>
      <c r="R175" s="466">
        <v>136113.68653162551</v>
      </c>
      <c r="S175" s="466">
        <v>26118.753148922602</v>
      </c>
      <c r="T175" s="466">
        <v>162232.43968054812</v>
      </c>
      <c r="U175" s="480"/>
      <c r="V175" s="359" t="str">
        <f t="shared" si="72"/>
        <v>2026-06</v>
      </c>
      <c r="W175" s="466">
        <v>418754.67342572601</v>
      </c>
      <c r="X175" s="343"/>
      <c r="Y175" s="359" t="str">
        <f t="shared" si="73"/>
        <v>2026-06</v>
      </c>
      <c r="Z175" s="466">
        <v>82.550014409236596</v>
      </c>
      <c r="AA175" s="466">
        <v>0.115287417545914</v>
      </c>
      <c r="AB175" s="466">
        <v>226.81919656693898</v>
      </c>
      <c r="AC175" s="466">
        <v>59929.430704377497</v>
      </c>
      <c r="AD175" s="466">
        <v>128.653613938018</v>
      </c>
      <c r="AE175" s="466">
        <v>60367.568816709238</v>
      </c>
      <c r="AF175" s="343"/>
      <c r="AG175" s="2"/>
      <c r="AH175" s="2"/>
      <c r="AI175" s="2"/>
      <c r="AJ175" s="2"/>
      <c r="AK175" s="2"/>
      <c r="AL175" s="2"/>
      <c r="AM175" s="2"/>
      <c r="AN175" s="343"/>
      <c r="AO175" s="343"/>
      <c r="AP175" s="343"/>
      <c r="AQ175" s="343"/>
      <c r="AR175" s="343"/>
      <c r="AS175" s="343"/>
      <c r="AT175" s="343"/>
      <c r="AU175" s="343"/>
      <c r="AV175" s="343"/>
      <c r="AW175" s="343"/>
      <c r="AX175" s="343"/>
      <c r="AY175" s="343"/>
      <c r="AZ175" s="343"/>
      <c r="BA175" s="343"/>
      <c r="BB175" s="343"/>
      <c r="BJ175" s="333"/>
      <c r="BP175" s="333"/>
      <c r="BS175" s="333"/>
      <c r="BW175" s="333"/>
    </row>
    <row r="176" spans="2:80" ht="17" x14ac:dyDescent="0.15">
      <c r="F176" s="335"/>
      <c r="I176" s="359" t="str">
        <f t="shared" si="69"/>
        <v>2026-07</v>
      </c>
      <c r="J176" s="419">
        <v>7654251.6847200692</v>
      </c>
      <c r="K176" s="478">
        <v>0.64941135980188802</v>
      </c>
      <c r="L176" s="478">
        <v>7654252.334131429</v>
      </c>
      <c r="M176" s="480"/>
      <c r="N176" s="359" t="str">
        <f t="shared" si="70"/>
        <v>2026-07</v>
      </c>
      <c r="O176" s="420">
        <v>3820413.5020457134</v>
      </c>
      <c r="P176" s="343"/>
      <c r="Q176" s="359" t="str">
        <f t="shared" si="71"/>
        <v>2026-07</v>
      </c>
      <c r="R176" s="466">
        <v>75912.645269048342</v>
      </c>
      <c r="S176" s="466">
        <v>44496.368490839304</v>
      </c>
      <c r="T176" s="466">
        <v>120409.01375988765</v>
      </c>
      <c r="U176" s="480"/>
      <c r="V176" s="359" t="str">
        <f t="shared" si="72"/>
        <v>2026-07</v>
      </c>
      <c r="W176" s="466">
        <v>303500.73459508334</v>
      </c>
      <c r="X176" s="343"/>
      <c r="Y176" s="359" t="str">
        <f t="shared" si="73"/>
        <v>2026-07</v>
      </c>
      <c r="Z176" s="466">
        <v>9.8221123330294997</v>
      </c>
      <c r="AA176" s="466"/>
      <c r="AB176" s="466">
        <v>65.025650790892499</v>
      </c>
      <c r="AC176" s="466">
        <v>83732.908537861804</v>
      </c>
      <c r="AD176" s="466">
        <v>109.317862659692</v>
      </c>
      <c r="AE176" s="466">
        <v>83917.074163645419</v>
      </c>
      <c r="AF176" s="343"/>
      <c r="AG176" s="2"/>
      <c r="AH176" s="2"/>
      <c r="AI176" s="2"/>
      <c r="AJ176" s="2"/>
      <c r="AK176" s="2"/>
      <c r="AL176" s="2"/>
      <c r="AM176" s="2"/>
      <c r="AN176" s="343"/>
      <c r="AO176" s="343"/>
      <c r="AP176" s="343"/>
      <c r="AQ176" s="343"/>
      <c r="AR176" s="343"/>
      <c r="AS176" s="343"/>
      <c r="AT176" s="343"/>
      <c r="AU176" s="343"/>
      <c r="AV176" s="343"/>
      <c r="AW176" s="343"/>
      <c r="AX176" s="343"/>
      <c r="AY176" s="343"/>
      <c r="AZ176" s="343"/>
      <c r="BA176" s="343"/>
      <c r="BB176" s="343"/>
      <c r="BJ176" s="333"/>
      <c r="BP176" s="333"/>
      <c r="BS176" s="333"/>
      <c r="BW176" s="333"/>
    </row>
    <row r="177" spans="2:81" ht="17" x14ac:dyDescent="0.15">
      <c r="F177" s="335"/>
      <c r="I177" s="359" t="str">
        <f t="shared" si="69"/>
        <v>2026-08</v>
      </c>
      <c r="J177" s="419">
        <v>7632533.0213849992</v>
      </c>
      <c r="K177" s="478">
        <v>1.9981994619593</v>
      </c>
      <c r="L177" s="478">
        <v>7632535.0195844611</v>
      </c>
      <c r="M177" s="480"/>
      <c r="N177" s="359" t="str">
        <f t="shared" si="70"/>
        <v>2026-08</v>
      </c>
      <c r="O177" s="420">
        <v>3286324.91436534</v>
      </c>
      <c r="P177" s="343"/>
      <c r="Q177" s="359" t="str">
        <f t="shared" si="71"/>
        <v>2026-08</v>
      </c>
      <c r="R177" s="466">
        <v>64479.71877975286</v>
      </c>
      <c r="S177" s="466">
        <v>30500.795977182628</v>
      </c>
      <c r="T177" s="466">
        <v>94980.514756935489</v>
      </c>
      <c r="U177" s="480"/>
      <c r="V177" s="359" t="str">
        <f t="shared" si="72"/>
        <v>2026-08</v>
      </c>
      <c r="W177" s="466">
        <v>428846.62755991577</v>
      </c>
      <c r="X177" s="343"/>
      <c r="Y177" s="359" t="str">
        <f t="shared" si="73"/>
        <v>2026-08</v>
      </c>
      <c r="Z177" s="466">
        <v>16.9088310496881</v>
      </c>
      <c r="AA177" s="466">
        <v>1.37332826852798E-5</v>
      </c>
      <c r="AB177" s="466">
        <v>250.8768196143206</v>
      </c>
      <c r="AC177" s="466">
        <v>16688.419191651901</v>
      </c>
      <c r="AD177" s="466">
        <v>420.75066894478999</v>
      </c>
      <c r="AE177" s="466">
        <v>17376.955524993984</v>
      </c>
      <c r="AF177" s="343"/>
      <c r="AG177" s="2"/>
      <c r="AH177" s="2"/>
      <c r="AI177" s="2"/>
      <c r="AJ177" s="2"/>
      <c r="AK177" s="2"/>
      <c r="AL177" s="2"/>
      <c r="AM177" s="2"/>
      <c r="AN177" s="343"/>
      <c r="AO177" s="343"/>
      <c r="AP177" s="343"/>
      <c r="AQ177" s="343"/>
      <c r="AR177" s="343"/>
      <c r="AS177" s="343"/>
      <c r="AT177" s="343"/>
      <c r="AU177" s="343"/>
      <c r="AV177" s="343"/>
      <c r="AW177" s="343"/>
      <c r="AX177" s="343"/>
      <c r="AY177" s="343"/>
      <c r="AZ177" s="343"/>
      <c r="BA177" s="343"/>
      <c r="BB177" s="343"/>
      <c r="BJ177" s="333"/>
      <c r="BP177" s="333"/>
      <c r="BS177" s="333"/>
      <c r="BW177" s="333"/>
    </row>
    <row r="178" spans="2:81" ht="17" x14ac:dyDescent="0.15">
      <c r="F178" s="335"/>
      <c r="I178" s="359" t="str">
        <f t="shared" si="69"/>
        <v>2026-09</v>
      </c>
      <c r="J178" s="419">
        <v>8014893.6776058394</v>
      </c>
      <c r="K178" s="478">
        <v>0.85865874867886305</v>
      </c>
      <c r="L178" s="478">
        <v>8014894.5362645881</v>
      </c>
      <c r="M178" s="480"/>
      <c r="N178" s="359" t="str">
        <f t="shared" si="70"/>
        <v>2026-09</v>
      </c>
      <c r="O178" s="420">
        <v>1327069.6619175104</v>
      </c>
      <c r="P178" s="343"/>
      <c r="Q178" s="359" t="str">
        <f t="shared" si="71"/>
        <v>2026-09</v>
      </c>
      <c r="R178" s="466">
        <v>98248.261221121866</v>
      </c>
      <c r="S178" s="466">
        <v>64125.581401429896</v>
      </c>
      <c r="T178" s="466">
        <v>162373.84262255178</v>
      </c>
      <c r="U178" s="480"/>
      <c r="V178" s="359" t="str">
        <f t="shared" si="72"/>
        <v>2026-09</v>
      </c>
      <c r="W178" s="466">
        <v>533494.86455160438</v>
      </c>
      <c r="X178" s="343"/>
      <c r="Y178" s="359" t="str">
        <f t="shared" si="73"/>
        <v>2026-09</v>
      </c>
      <c r="Z178" s="466">
        <v>32.190208825282703</v>
      </c>
      <c r="AA178" s="466"/>
      <c r="AB178" s="466">
        <v>203.62281601130871</v>
      </c>
      <c r="AC178" s="466">
        <v>9466.8833887409401</v>
      </c>
      <c r="AD178" s="466">
        <v>101.348789595998</v>
      </c>
      <c r="AE178" s="466">
        <v>9804.0452031735294</v>
      </c>
      <c r="AF178" s="343"/>
      <c r="AG178" s="2"/>
      <c r="AH178" s="2"/>
      <c r="AI178" s="2"/>
      <c r="AJ178" s="2"/>
      <c r="AK178" s="2"/>
      <c r="AL178" s="2"/>
      <c r="AM178" s="2"/>
      <c r="AN178" s="343"/>
      <c r="AO178" s="343"/>
      <c r="AP178" s="343"/>
      <c r="AQ178" s="343"/>
      <c r="AR178" s="343"/>
      <c r="AS178" s="343"/>
      <c r="AT178" s="343"/>
      <c r="AU178" s="343"/>
      <c r="AV178" s="343"/>
      <c r="AW178" s="343"/>
      <c r="AX178" s="343"/>
      <c r="AY178" s="343"/>
      <c r="AZ178" s="343"/>
      <c r="BA178" s="343"/>
      <c r="BB178" s="343"/>
      <c r="BJ178" s="333"/>
      <c r="BP178" s="333"/>
      <c r="BS178" s="333"/>
      <c r="BW178" s="333"/>
    </row>
    <row r="179" spans="2:81" s="348" customFormat="1" ht="17" x14ac:dyDescent="0.15">
      <c r="B179" s="333"/>
      <c r="C179" s="333"/>
      <c r="D179" s="333"/>
      <c r="E179" s="333"/>
      <c r="F179" s="335"/>
      <c r="I179" s="439" t="str">
        <f t="shared" si="69"/>
        <v>Total</v>
      </c>
      <c r="J179" s="481">
        <v>143886090.94604149</v>
      </c>
      <c r="K179" s="482">
        <v>6.2635753704234913</v>
      </c>
      <c r="L179" s="482">
        <v>143886097.20961687</v>
      </c>
      <c r="M179" s="340"/>
      <c r="N179" s="439" t="str">
        <f t="shared" si="70"/>
        <v>Total</v>
      </c>
      <c r="O179" s="470">
        <v>28471294.582230873</v>
      </c>
      <c r="P179" s="340"/>
      <c r="Q179" s="439" t="str">
        <f t="shared" si="71"/>
        <v>Total</v>
      </c>
      <c r="R179" s="483">
        <v>2522915.6269936599</v>
      </c>
      <c r="S179" s="468">
        <v>2281482.6885119472</v>
      </c>
      <c r="T179" s="468">
        <v>4804398.3155056071</v>
      </c>
      <c r="U179" s="340"/>
      <c r="V179" s="439" t="str">
        <f t="shared" si="72"/>
        <v>Total</v>
      </c>
      <c r="W179" s="468">
        <v>5329213.7669057166</v>
      </c>
      <c r="X179" s="340"/>
      <c r="Y179" s="439" t="str">
        <f t="shared" si="73"/>
        <v>Total</v>
      </c>
      <c r="Z179" s="468">
        <v>1004.7924718558767</v>
      </c>
      <c r="AA179" s="468">
        <v>0.42400468885898446</v>
      </c>
      <c r="AB179" s="468">
        <v>9855.029207079664</v>
      </c>
      <c r="AC179" s="468">
        <v>3613071.2173194317</v>
      </c>
      <c r="AD179" s="468">
        <v>52822.750900961371</v>
      </c>
      <c r="AE179" s="468">
        <v>3676754.2139040176</v>
      </c>
      <c r="AF179" s="340"/>
      <c r="AG179" s="2"/>
      <c r="AH179" s="2"/>
      <c r="AI179" s="2"/>
      <c r="AJ179" s="2"/>
      <c r="AK179" s="2"/>
      <c r="AL179" s="2"/>
      <c r="AM179" s="2"/>
      <c r="AN179" s="340"/>
      <c r="AO179" s="340"/>
      <c r="AP179" s="340"/>
      <c r="AQ179" s="340"/>
      <c r="AR179" s="340"/>
      <c r="AS179" s="340"/>
      <c r="AT179" s="340"/>
      <c r="AU179" s="340"/>
      <c r="AV179" s="340"/>
      <c r="AW179" s="340"/>
      <c r="AX179" s="340"/>
      <c r="AY179" s="340"/>
      <c r="AZ179" s="340"/>
      <c r="BA179" s="340"/>
      <c r="BB179" s="340"/>
    </row>
    <row r="180" spans="2:81" x14ac:dyDescent="0.15">
      <c r="B180" s="348"/>
      <c r="C180" s="348"/>
      <c r="D180" s="348"/>
      <c r="E180" s="348"/>
      <c r="F180" s="404"/>
      <c r="I180" s="333"/>
      <c r="AG180" s="2"/>
      <c r="AH180" s="2"/>
      <c r="AI180" s="2"/>
      <c r="AJ180" s="2"/>
      <c r="AK180" s="2"/>
      <c r="AL180" s="2"/>
      <c r="AM180" s="2"/>
      <c r="BB180" s="333"/>
      <c r="BJ180" s="333"/>
      <c r="BP180" s="333"/>
      <c r="BS180" s="333"/>
      <c r="BW180" s="333"/>
    </row>
    <row r="181" spans="2:81" x14ac:dyDescent="0.15">
      <c r="F181" s="335"/>
      <c r="I181" s="333"/>
      <c r="AG181" s="2"/>
      <c r="AH181" s="2"/>
      <c r="AI181" s="2"/>
      <c r="AJ181" s="2"/>
      <c r="AK181" s="2"/>
      <c r="AL181" s="2"/>
      <c r="AM181" s="2"/>
      <c r="BB181" s="333"/>
      <c r="BJ181" s="333"/>
      <c r="BP181" s="333"/>
      <c r="BS181" s="333"/>
      <c r="BW181" s="333"/>
    </row>
    <row r="182" spans="2:81" x14ac:dyDescent="0.15">
      <c r="F182" s="335"/>
      <c r="I182" s="414" t="s">
        <v>448</v>
      </c>
      <c r="N182" s="348" t="s">
        <v>392</v>
      </c>
      <c r="Q182" s="414" t="s">
        <v>449</v>
      </c>
      <c r="U182" s="332"/>
      <c r="V182" s="414" t="s">
        <v>450</v>
      </c>
      <c r="Y182" s="414" t="s">
        <v>451</v>
      </c>
      <c r="AG182" s="2"/>
      <c r="AH182" s="2"/>
      <c r="AI182" s="2"/>
      <c r="AJ182" s="2"/>
      <c r="AK182" s="2"/>
      <c r="AL182" s="2"/>
      <c r="AM182" s="2"/>
      <c r="BB182" s="333"/>
      <c r="BJ182" s="333"/>
      <c r="BP182" s="333"/>
      <c r="BS182" s="333"/>
      <c r="BW182" s="333"/>
    </row>
    <row r="183" spans="2:81" x14ac:dyDescent="0.15">
      <c r="F183" s="335"/>
      <c r="I183" s="348" t="s">
        <v>443</v>
      </c>
      <c r="M183" s="348"/>
      <c r="N183" s="333" t="s">
        <v>443</v>
      </c>
      <c r="Q183" s="348" t="s">
        <v>443</v>
      </c>
      <c r="S183" s="332"/>
      <c r="T183" s="332"/>
      <c r="U183" s="332"/>
      <c r="V183" s="348" t="s">
        <v>443</v>
      </c>
      <c r="Y183" s="333" t="s">
        <v>443</v>
      </c>
      <c r="AG183" s="2"/>
      <c r="AH183" s="2"/>
      <c r="AI183" s="2"/>
      <c r="AJ183" s="2"/>
      <c r="AK183" s="2"/>
      <c r="AL183" s="2"/>
      <c r="AM183" s="2"/>
      <c r="BB183" s="333"/>
      <c r="BE183" s="367"/>
      <c r="BF183" s="367"/>
      <c r="BG183" s="367"/>
      <c r="BH183" s="367"/>
      <c r="BI183" s="367"/>
      <c r="BJ183" s="367"/>
      <c r="BK183" s="367"/>
      <c r="BL183" s="367"/>
      <c r="BM183" s="367"/>
      <c r="BN183" s="367"/>
      <c r="BO183" s="367"/>
      <c r="BP183" s="367"/>
      <c r="BQ183" s="367"/>
      <c r="BR183" s="367"/>
      <c r="BS183" s="367"/>
      <c r="BT183" s="367"/>
      <c r="BU183" s="367"/>
      <c r="BV183" s="367"/>
      <c r="BW183" s="367"/>
      <c r="BX183" s="367"/>
      <c r="BY183" s="367"/>
      <c r="BZ183" s="367"/>
      <c r="CA183" s="367"/>
      <c r="CB183" s="367"/>
      <c r="CC183" s="367"/>
    </row>
    <row r="184" spans="2:81" ht="42" customHeight="1" x14ac:dyDescent="0.15">
      <c r="F184" s="335"/>
      <c r="I184" s="355" t="s">
        <v>445</v>
      </c>
      <c r="J184" s="463" t="s">
        <v>431</v>
      </c>
      <c r="K184" s="464" t="s">
        <v>412</v>
      </c>
      <c r="L184" s="357" t="s">
        <v>134</v>
      </c>
      <c r="M184" s="332"/>
      <c r="N184" s="465" t="s">
        <v>445</v>
      </c>
      <c r="O184" s="464" t="s">
        <v>432</v>
      </c>
      <c r="Q184" s="355" t="s">
        <v>445</v>
      </c>
      <c r="R184" s="464" t="s">
        <v>433</v>
      </c>
      <c r="S184" s="464" t="s">
        <v>434</v>
      </c>
      <c r="T184" s="464" t="s">
        <v>134</v>
      </c>
      <c r="U184" s="332"/>
      <c r="V184" s="355" t="s">
        <v>445</v>
      </c>
      <c r="W184" s="464" t="s">
        <v>435</v>
      </c>
      <c r="Y184" s="355" t="s">
        <v>445</v>
      </c>
      <c r="Z184" s="355" t="s">
        <v>436</v>
      </c>
      <c r="AA184" s="355" t="s">
        <v>437</v>
      </c>
      <c r="AB184" s="355" t="s">
        <v>438</v>
      </c>
      <c r="AC184" s="355" t="s">
        <v>439</v>
      </c>
      <c r="AD184" s="357" t="s">
        <v>405</v>
      </c>
      <c r="AE184" s="464" t="s">
        <v>134</v>
      </c>
      <c r="AG184" s="2"/>
      <c r="AH184" s="2"/>
      <c r="AI184" s="2"/>
      <c r="AJ184" s="2"/>
      <c r="AK184" s="2"/>
      <c r="AL184" s="2"/>
      <c r="AM184" s="2"/>
      <c r="BB184" s="333"/>
      <c r="BJ184" s="333"/>
      <c r="BP184" s="333"/>
      <c r="BS184" s="333"/>
      <c r="BW184" s="333"/>
    </row>
    <row r="185" spans="2:81" ht="17" x14ac:dyDescent="0.15">
      <c r="F185" s="335"/>
      <c r="I185" s="359" t="str">
        <f>I94</f>
        <v>2025-10</v>
      </c>
      <c r="J185" s="484">
        <v>14896</v>
      </c>
      <c r="K185" s="429"/>
      <c r="L185" s="429">
        <v>14896</v>
      </c>
      <c r="M185" s="332"/>
      <c r="N185" s="359" t="str">
        <f>I94</f>
        <v>2025-10</v>
      </c>
      <c r="O185" s="485">
        <v>1250</v>
      </c>
      <c r="Q185" s="359" t="str">
        <f>I94</f>
        <v>2025-10</v>
      </c>
      <c r="R185" s="485">
        <v>1769</v>
      </c>
      <c r="S185" s="485">
        <v>30</v>
      </c>
      <c r="T185" s="485">
        <v>1799</v>
      </c>
      <c r="U185" s="332"/>
      <c r="V185" s="359" t="str">
        <f>I94</f>
        <v>2025-10</v>
      </c>
      <c r="W185" s="382">
        <v>373</v>
      </c>
      <c r="Y185" s="359" t="str">
        <f>I94</f>
        <v>2025-10</v>
      </c>
      <c r="Z185" s="382">
        <v>6</v>
      </c>
      <c r="AA185" s="382">
        <v>1</v>
      </c>
      <c r="AB185" s="382">
        <v>12</v>
      </c>
      <c r="AC185" s="382">
        <v>41</v>
      </c>
      <c r="AD185" s="382"/>
      <c r="AE185" s="382">
        <v>60</v>
      </c>
      <c r="AG185" s="2"/>
      <c r="AH185" s="2"/>
      <c r="AI185" s="2"/>
      <c r="AJ185" s="2"/>
      <c r="AK185" s="2"/>
      <c r="AL185" s="2"/>
      <c r="AM185" s="2"/>
      <c r="BB185" s="333"/>
      <c r="BJ185" s="333"/>
      <c r="BP185" s="333"/>
      <c r="BS185" s="333"/>
      <c r="BW185" s="333"/>
    </row>
    <row r="186" spans="2:81" ht="17" x14ac:dyDescent="0.15">
      <c r="F186" s="335"/>
      <c r="I186" s="359" t="str">
        <f t="shared" ref="I186:I197" si="74">I95</f>
        <v>2025-11</v>
      </c>
      <c r="J186" s="484">
        <v>14372</v>
      </c>
      <c r="K186" s="429">
        <v>1</v>
      </c>
      <c r="L186" s="429">
        <v>14373</v>
      </c>
      <c r="M186" s="332"/>
      <c r="N186" s="359" t="str">
        <f t="shared" ref="N186:N197" si="75">I95</f>
        <v>2025-11</v>
      </c>
      <c r="O186" s="485">
        <v>1445</v>
      </c>
      <c r="Q186" s="359" t="str">
        <f t="shared" ref="Q186:Q196" si="76">I95</f>
        <v>2025-11</v>
      </c>
      <c r="R186" s="485">
        <v>1653</v>
      </c>
      <c r="S186" s="485">
        <v>393</v>
      </c>
      <c r="T186" s="485">
        <v>2046</v>
      </c>
      <c r="U186" s="332"/>
      <c r="V186" s="359" t="str">
        <f t="shared" ref="V186:V197" si="77">I95</f>
        <v>2025-11</v>
      </c>
      <c r="W186" s="382">
        <v>397</v>
      </c>
      <c r="Y186" s="359" t="str">
        <f t="shared" ref="Y186:Y197" si="78">I95</f>
        <v>2025-11</v>
      </c>
      <c r="Z186" s="382">
        <v>4</v>
      </c>
      <c r="AA186" s="382">
        <v>1</v>
      </c>
      <c r="AB186" s="382">
        <v>19</v>
      </c>
      <c r="AC186" s="382">
        <v>44</v>
      </c>
      <c r="AD186" s="382">
        <v>1</v>
      </c>
      <c r="AE186" s="382">
        <v>69</v>
      </c>
      <c r="AG186" s="2"/>
      <c r="AH186" s="2"/>
      <c r="AI186" s="2"/>
      <c r="AJ186" s="2"/>
      <c r="AK186" s="2"/>
      <c r="AL186" s="2"/>
      <c r="AM186" s="2"/>
      <c r="BB186" s="333"/>
      <c r="BJ186" s="333"/>
      <c r="BP186" s="333"/>
      <c r="BS186" s="333"/>
      <c r="BW186" s="333"/>
    </row>
    <row r="187" spans="2:81" ht="17" x14ac:dyDescent="0.15">
      <c r="F187" s="335"/>
      <c r="I187" s="359" t="str">
        <f t="shared" si="74"/>
        <v>2025-12</v>
      </c>
      <c r="J187" s="484">
        <v>13639</v>
      </c>
      <c r="K187" s="429">
        <v>2</v>
      </c>
      <c r="L187" s="429">
        <v>13641</v>
      </c>
      <c r="M187" s="332"/>
      <c r="N187" s="359" t="str">
        <f t="shared" si="75"/>
        <v>2025-12</v>
      </c>
      <c r="O187" s="485">
        <v>989</v>
      </c>
      <c r="Q187" s="359" t="str">
        <f t="shared" si="76"/>
        <v>2025-12</v>
      </c>
      <c r="R187" s="485">
        <v>964</v>
      </c>
      <c r="S187" s="485">
        <v>4421</v>
      </c>
      <c r="T187" s="485">
        <v>5385</v>
      </c>
      <c r="U187" s="332"/>
      <c r="V187" s="359" t="str">
        <f t="shared" si="77"/>
        <v>2025-12</v>
      </c>
      <c r="W187" s="382">
        <v>360</v>
      </c>
      <c r="Y187" s="359" t="str">
        <f t="shared" si="78"/>
        <v>2025-12</v>
      </c>
      <c r="Z187" s="382">
        <v>5</v>
      </c>
      <c r="AA187" s="382">
        <v>1</v>
      </c>
      <c r="AB187" s="382">
        <v>18</v>
      </c>
      <c r="AC187" s="382">
        <v>39</v>
      </c>
      <c r="AD187" s="382">
        <v>4</v>
      </c>
      <c r="AE187" s="382">
        <v>67</v>
      </c>
      <c r="AG187" s="2"/>
      <c r="AH187" s="2"/>
      <c r="AI187" s="2"/>
      <c r="AJ187" s="2"/>
      <c r="AK187" s="2"/>
      <c r="AL187" s="2"/>
      <c r="AM187" s="2"/>
      <c r="BB187" s="333"/>
      <c r="BJ187" s="333"/>
      <c r="BP187" s="333"/>
      <c r="BS187" s="333"/>
      <c r="BW187" s="333"/>
    </row>
    <row r="188" spans="2:81" ht="17" x14ac:dyDescent="0.15">
      <c r="F188" s="335"/>
      <c r="I188" s="359" t="str">
        <f t="shared" si="74"/>
        <v>2026-01</v>
      </c>
      <c r="J188" s="484">
        <v>13467</v>
      </c>
      <c r="K188" s="429">
        <v>3</v>
      </c>
      <c r="L188" s="429">
        <v>13470</v>
      </c>
      <c r="M188" s="332"/>
      <c r="N188" s="359" t="str">
        <f t="shared" si="75"/>
        <v>2026-01</v>
      </c>
      <c r="O188" s="485">
        <v>1094</v>
      </c>
      <c r="Q188" s="359" t="str">
        <f t="shared" si="76"/>
        <v>2026-01</v>
      </c>
      <c r="R188" s="485">
        <v>482</v>
      </c>
      <c r="S188" s="485">
        <v>69</v>
      </c>
      <c r="T188" s="485">
        <v>551</v>
      </c>
      <c r="U188" s="332"/>
      <c r="V188" s="359" t="str">
        <f t="shared" si="77"/>
        <v>2026-01</v>
      </c>
      <c r="W188" s="382">
        <v>350</v>
      </c>
      <c r="Y188" s="359" t="str">
        <f t="shared" si="78"/>
        <v>2026-01</v>
      </c>
      <c r="Z188" s="382">
        <v>4</v>
      </c>
      <c r="AA188" s="382">
        <v>1</v>
      </c>
      <c r="AB188" s="382">
        <v>19</v>
      </c>
      <c r="AC188" s="382">
        <v>42</v>
      </c>
      <c r="AD188" s="382">
        <v>6</v>
      </c>
      <c r="AE188" s="382">
        <v>72</v>
      </c>
      <c r="AG188" s="2"/>
      <c r="AH188" s="2"/>
      <c r="AI188" s="2"/>
      <c r="AJ188" s="2"/>
      <c r="AK188" s="2"/>
      <c r="AL188" s="2"/>
      <c r="AM188" s="2"/>
      <c r="BB188" s="333"/>
      <c r="BJ188" s="333"/>
      <c r="BP188" s="333"/>
      <c r="BS188" s="333"/>
      <c r="BW188" s="333"/>
    </row>
    <row r="189" spans="2:81" ht="17" x14ac:dyDescent="0.15">
      <c r="F189" s="335"/>
      <c r="I189" s="359" t="str">
        <f t="shared" si="74"/>
        <v>2026-02</v>
      </c>
      <c r="J189" s="484">
        <v>11745</v>
      </c>
      <c r="K189" s="429">
        <v>1</v>
      </c>
      <c r="L189" s="429">
        <v>11746</v>
      </c>
      <c r="M189" s="332"/>
      <c r="N189" s="359" t="str">
        <f t="shared" si="75"/>
        <v>2026-02</v>
      </c>
      <c r="O189" s="485">
        <v>1406</v>
      </c>
      <c r="Q189" s="359" t="str">
        <f t="shared" si="76"/>
        <v>2026-02</v>
      </c>
      <c r="R189" s="485">
        <v>578</v>
      </c>
      <c r="S189" s="485">
        <v>94</v>
      </c>
      <c r="T189" s="485">
        <v>672</v>
      </c>
      <c r="U189" s="332"/>
      <c r="V189" s="359" t="str">
        <f t="shared" si="77"/>
        <v>2026-02</v>
      </c>
      <c r="W189" s="382">
        <v>284</v>
      </c>
      <c r="Y189" s="359" t="str">
        <f t="shared" si="78"/>
        <v>2026-02</v>
      </c>
      <c r="Z189" s="382">
        <v>8</v>
      </c>
      <c r="AA189" s="382">
        <v>1</v>
      </c>
      <c r="AB189" s="382">
        <v>17</v>
      </c>
      <c r="AC189" s="382">
        <v>35</v>
      </c>
      <c r="AD189" s="382">
        <v>6</v>
      </c>
      <c r="AE189" s="382">
        <v>67</v>
      </c>
      <c r="AG189" s="2"/>
      <c r="AH189" s="2"/>
      <c r="AI189" s="2"/>
      <c r="AJ189" s="2"/>
      <c r="AK189" s="2"/>
      <c r="AL189" s="2"/>
      <c r="AM189" s="2"/>
      <c r="BB189" s="333"/>
      <c r="BJ189" s="333"/>
      <c r="BP189" s="333"/>
      <c r="BS189" s="333"/>
      <c r="BW189" s="333"/>
    </row>
    <row r="190" spans="2:81" ht="17" x14ac:dyDescent="0.15">
      <c r="F190" s="335"/>
      <c r="I190" s="359" t="str">
        <f t="shared" si="74"/>
        <v>2026-03</v>
      </c>
      <c r="J190" s="486">
        <v>15715</v>
      </c>
      <c r="K190" s="487">
        <v>1</v>
      </c>
      <c r="L190" s="487">
        <v>15716</v>
      </c>
      <c r="M190" s="467"/>
      <c r="N190" s="359" t="str">
        <f t="shared" si="75"/>
        <v>2026-03</v>
      </c>
      <c r="O190" s="485">
        <v>661</v>
      </c>
      <c r="Q190" s="359" t="str">
        <f t="shared" si="76"/>
        <v>2026-03</v>
      </c>
      <c r="R190" s="485">
        <v>439</v>
      </c>
      <c r="S190" s="485">
        <v>96</v>
      </c>
      <c r="T190" s="485">
        <v>535</v>
      </c>
      <c r="U190" s="467"/>
      <c r="V190" s="359" t="str">
        <f t="shared" si="77"/>
        <v>2026-03</v>
      </c>
      <c r="W190" s="382">
        <v>365</v>
      </c>
      <c r="Y190" s="359" t="str">
        <f t="shared" si="78"/>
        <v>2026-03</v>
      </c>
      <c r="Z190" s="382">
        <v>7</v>
      </c>
      <c r="AA190" s="382">
        <v>1</v>
      </c>
      <c r="AB190" s="382">
        <v>15</v>
      </c>
      <c r="AC190" s="382">
        <v>42</v>
      </c>
      <c r="AD190" s="382">
        <v>5</v>
      </c>
      <c r="AE190" s="382">
        <v>70</v>
      </c>
      <c r="AG190" s="2"/>
      <c r="AH190" s="2"/>
      <c r="AI190" s="2"/>
      <c r="AJ190" s="2"/>
      <c r="AK190" s="2"/>
      <c r="AL190" s="2"/>
      <c r="AM190" s="2"/>
      <c r="BB190" s="333"/>
      <c r="BJ190" s="333"/>
      <c r="BP190" s="333"/>
      <c r="BS190" s="333"/>
      <c r="BW190" s="333"/>
    </row>
    <row r="191" spans="2:81" ht="17" x14ac:dyDescent="0.2">
      <c r="F191" s="335"/>
      <c r="I191" s="359" t="str">
        <f t="shared" si="74"/>
        <v>2026-04</v>
      </c>
      <c r="J191" s="486">
        <v>16535</v>
      </c>
      <c r="K191" s="487">
        <v>1</v>
      </c>
      <c r="L191" s="487">
        <v>16536</v>
      </c>
      <c r="M191" s="467"/>
      <c r="N191" s="359" t="str">
        <f t="shared" si="75"/>
        <v>2026-04</v>
      </c>
      <c r="O191" s="485">
        <v>829</v>
      </c>
      <c r="Q191" s="359" t="str">
        <f t="shared" si="76"/>
        <v>2026-04</v>
      </c>
      <c r="R191" s="485">
        <v>1069</v>
      </c>
      <c r="S191" s="485">
        <v>1138</v>
      </c>
      <c r="T191" s="485">
        <v>2207</v>
      </c>
      <c r="U191" s="467"/>
      <c r="V191" s="359" t="str">
        <f t="shared" si="77"/>
        <v>2026-04</v>
      </c>
      <c r="W191" s="382">
        <v>409</v>
      </c>
      <c r="Y191" s="359" t="str">
        <f t="shared" si="78"/>
        <v>2026-04</v>
      </c>
      <c r="Z191" s="382">
        <v>9</v>
      </c>
      <c r="AA191" s="382">
        <v>1</v>
      </c>
      <c r="AB191" s="382">
        <v>21</v>
      </c>
      <c r="AC191" s="382">
        <v>59</v>
      </c>
      <c r="AD191" s="382">
        <v>6</v>
      </c>
      <c r="AE191" s="382">
        <v>96</v>
      </c>
      <c r="AI191" s="333"/>
      <c r="BB191" s="333"/>
      <c r="BJ191" s="333"/>
      <c r="BP191" s="333"/>
      <c r="BS191" s="333"/>
      <c r="BW191" s="333"/>
    </row>
    <row r="192" spans="2:81" ht="17" x14ac:dyDescent="0.2">
      <c r="F192" s="335"/>
      <c r="I192" s="359" t="str">
        <f t="shared" si="74"/>
        <v>2026-05</v>
      </c>
      <c r="J192" s="486">
        <v>15990</v>
      </c>
      <c r="K192" s="487"/>
      <c r="L192" s="487">
        <v>15990</v>
      </c>
      <c r="M192" s="467"/>
      <c r="N192" s="359" t="str">
        <f t="shared" si="75"/>
        <v>2026-05</v>
      </c>
      <c r="O192" s="485">
        <v>883</v>
      </c>
      <c r="Q192" s="359" t="str">
        <f t="shared" si="76"/>
        <v>2026-05</v>
      </c>
      <c r="R192" s="485">
        <v>545</v>
      </c>
      <c r="S192" s="485">
        <v>799</v>
      </c>
      <c r="T192" s="485">
        <v>1344</v>
      </c>
      <c r="U192" s="467"/>
      <c r="V192" s="359" t="str">
        <f t="shared" si="77"/>
        <v>2026-05</v>
      </c>
      <c r="W192" s="382">
        <v>370</v>
      </c>
      <c r="Y192" s="359" t="str">
        <f t="shared" si="78"/>
        <v>2026-05</v>
      </c>
      <c r="Z192" s="382">
        <v>10</v>
      </c>
      <c r="AA192" s="382">
        <v>1</v>
      </c>
      <c r="AB192" s="382">
        <v>27</v>
      </c>
      <c r="AC192" s="382">
        <v>48</v>
      </c>
      <c r="AD192" s="382">
        <v>7</v>
      </c>
      <c r="AE192" s="382">
        <v>93</v>
      </c>
      <c r="AI192" s="333"/>
      <c r="BB192" s="333"/>
      <c r="BJ192" s="333"/>
      <c r="BP192" s="333"/>
      <c r="BS192" s="333"/>
      <c r="BW192" s="333"/>
    </row>
    <row r="193" spans="2:75" ht="17" x14ac:dyDescent="0.2">
      <c r="F193" s="335"/>
      <c r="I193" s="359" t="str">
        <f t="shared" si="74"/>
        <v>2026-06</v>
      </c>
      <c r="J193" s="486">
        <v>13967</v>
      </c>
      <c r="K193" s="487">
        <v>3</v>
      </c>
      <c r="L193" s="487">
        <v>13970</v>
      </c>
      <c r="M193" s="467"/>
      <c r="N193" s="359" t="str">
        <f t="shared" si="75"/>
        <v>2026-06</v>
      </c>
      <c r="O193" s="485">
        <v>796</v>
      </c>
      <c r="Q193" s="359" t="str">
        <f t="shared" si="76"/>
        <v>2026-06</v>
      </c>
      <c r="R193" s="485">
        <v>4524</v>
      </c>
      <c r="S193" s="485">
        <v>9499</v>
      </c>
      <c r="T193" s="485">
        <v>14023</v>
      </c>
      <c r="U193" s="467"/>
      <c r="V193" s="359" t="str">
        <f t="shared" si="77"/>
        <v>2026-06</v>
      </c>
      <c r="W193" s="382">
        <v>436</v>
      </c>
      <c r="Y193" s="359" t="str">
        <f t="shared" si="78"/>
        <v>2026-06</v>
      </c>
      <c r="Z193" s="382">
        <v>12</v>
      </c>
      <c r="AA193" s="382">
        <v>1</v>
      </c>
      <c r="AB193" s="382">
        <v>27</v>
      </c>
      <c r="AC193" s="382">
        <v>57</v>
      </c>
      <c r="AD193" s="382">
        <v>7</v>
      </c>
      <c r="AE193" s="382">
        <v>104</v>
      </c>
      <c r="AI193" s="333"/>
      <c r="BB193" s="333"/>
      <c r="BJ193" s="333"/>
      <c r="BP193" s="333"/>
      <c r="BS193" s="333"/>
      <c r="BW193" s="333"/>
    </row>
    <row r="194" spans="2:75" ht="17" x14ac:dyDescent="0.2">
      <c r="F194" s="335"/>
      <c r="I194" s="359" t="str">
        <f t="shared" si="74"/>
        <v>2026-07</v>
      </c>
      <c r="J194" s="486">
        <v>13783</v>
      </c>
      <c r="K194" s="487">
        <v>4</v>
      </c>
      <c r="L194" s="487">
        <v>13787</v>
      </c>
      <c r="M194" s="467"/>
      <c r="N194" s="359" t="str">
        <f t="shared" si="75"/>
        <v>2026-07</v>
      </c>
      <c r="O194" s="485">
        <v>763</v>
      </c>
      <c r="Q194" s="359" t="str">
        <f t="shared" si="76"/>
        <v>2026-07</v>
      </c>
      <c r="R194" s="485">
        <v>430</v>
      </c>
      <c r="S194" s="485">
        <v>92</v>
      </c>
      <c r="T194" s="485">
        <v>522</v>
      </c>
      <c r="U194" s="467"/>
      <c r="V194" s="359" t="str">
        <f t="shared" si="77"/>
        <v>2026-07</v>
      </c>
      <c r="W194" s="382">
        <v>356</v>
      </c>
      <c r="Y194" s="359" t="str">
        <f t="shared" si="78"/>
        <v>2026-07</v>
      </c>
      <c r="Z194" s="382">
        <v>11</v>
      </c>
      <c r="AA194" s="382"/>
      <c r="AB194" s="382">
        <v>25</v>
      </c>
      <c r="AC194" s="382">
        <v>57</v>
      </c>
      <c r="AD194" s="382">
        <v>10</v>
      </c>
      <c r="AE194" s="382">
        <v>103</v>
      </c>
      <c r="AI194" s="333"/>
      <c r="BB194" s="333"/>
      <c r="BJ194" s="333"/>
      <c r="BP194" s="333"/>
      <c r="BS194" s="333"/>
      <c r="BW194" s="333"/>
    </row>
    <row r="195" spans="2:75" ht="17" x14ac:dyDescent="0.2">
      <c r="F195" s="335"/>
      <c r="I195" s="359" t="str">
        <f t="shared" si="74"/>
        <v>2026-08</v>
      </c>
      <c r="J195" s="486">
        <v>9529</v>
      </c>
      <c r="K195" s="487">
        <v>2</v>
      </c>
      <c r="L195" s="487">
        <v>9531</v>
      </c>
      <c r="M195" s="467"/>
      <c r="N195" s="359" t="str">
        <f t="shared" si="75"/>
        <v>2026-08</v>
      </c>
      <c r="O195" s="485">
        <v>1038</v>
      </c>
      <c r="Q195" s="359" t="str">
        <f t="shared" si="76"/>
        <v>2026-08</v>
      </c>
      <c r="R195" s="485">
        <v>322</v>
      </c>
      <c r="S195" s="485">
        <v>96</v>
      </c>
      <c r="T195" s="485">
        <v>418</v>
      </c>
      <c r="U195" s="467"/>
      <c r="V195" s="359" t="str">
        <f t="shared" si="77"/>
        <v>2026-08</v>
      </c>
      <c r="W195" s="382">
        <v>392</v>
      </c>
      <c r="Y195" s="359" t="str">
        <f t="shared" si="78"/>
        <v>2026-08</v>
      </c>
      <c r="Z195" s="382">
        <v>5</v>
      </c>
      <c r="AA195" s="382">
        <v>1</v>
      </c>
      <c r="AB195" s="382">
        <v>25</v>
      </c>
      <c r="AC195" s="382">
        <v>65</v>
      </c>
      <c r="AD195" s="382">
        <v>12</v>
      </c>
      <c r="AE195" s="382">
        <v>108</v>
      </c>
      <c r="AI195" s="333"/>
      <c r="BB195" s="333"/>
      <c r="BJ195" s="333"/>
      <c r="BP195" s="333"/>
      <c r="BS195" s="333"/>
      <c r="BW195" s="333"/>
    </row>
    <row r="196" spans="2:75" ht="17" x14ac:dyDescent="0.2">
      <c r="F196" s="335"/>
      <c r="I196" s="359" t="str">
        <f t="shared" si="74"/>
        <v>2026-09</v>
      </c>
      <c r="J196" s="486">
        <v>11008</v>
      </c>
      <c r="K196" s="487">
        <v>1</v>
      </c>
      <c r="L196" s="487">
        <v>11009</v>
      </c>
      <c r="M196" s="467"/>
      <c r="N196" s="359" t="str">
        <f t="shared" si="75"/>
        <v>2026-09</v>
      </c>
      <c r="O196" s="485">
        <v>1297</v>
      </c>
      <c r="Q196" s="359" t="str">
        <f t="shared" si="76"/>
        <v>2026-09</v>
      </c>
      <c r="R196" s="485">
        <v>625</v>
      </c>
      <c r="S196" s="485">
        <v>134</v>
      </c>
      <c r="T196" s="485">
        <v>759</v>
      </c>
      <c r="U196" s="467"/>
      <c r="V196" s="359" t="str">
        <f t="shared" si="77"/>
        <v>2026-09</v>
      </c>
      <c r="W196" s="382">
        <v>521</v>
      </c>
      <c r="Y196" s="359" t="str">
        <f t="shared" si="78"/>
        <v>2026-09</v>
      </c>
      <c r="Z196" s="382">
        <v>470</v>
      </c>
      <c r="AA196" s="382"/>
      <c r="AB196" s="382">
        <v>26</v>
      </c>
      <c r="AC196" s="382">
        <v>3010</v>
      </c>
      <c r="AD196" s="382">
        <v>444</v>
      </c>
      <c r="AE196" s="382">
        <v>3950</v>
      </c>
      <c r="AI196" s="333"/>
      <c r="BB196" s="333"/>
      <c r="BJ196" s="333"/>
      <c r="BP196" s="333"/>
      <c r="BS196" s="333"/>
      <c r="BW196" s="333"/>
    </row>
    <row r="197" spans="2:75" s="348" customFormat="1" ht="17" x14ac:dyDescent="0.2">
      <c r="B197" s="333"/>
      <c r="C197" s="333"/>
      <c r="D197" s="333"/>
      <c r="E197" s="333"/>
      <c r="F197" s="335"/>
      <c r="I197" s="439" t="str">
        <f t="shared" si="74"/>
        <v>Total</v>
      </c>
      <c r="J197" s="488">
        <v>164646</v>
      </c>
      <c r="K197" s="435">
        <v>19</v>
      </c>
      <c r="L197" s="435">
        <v>164665</v>
      </c>
      <c r="N197" s="439" t="str">
        <f t="shared" si="75"/>
        <v>Total</v>
      </c>
      <c r="O197" s="489">
        <v>12451</v>
      </c>
      <c r="Q197" s="469" t="s">
        <v>134</v>
      </c>
      <c r="R197" s="489">
        <v>13400</v>
      </c>
      <c r="S197" s="489">
        <v>16861</v>
      </c>
      <c r="T197" s="489">
        <v>30261</v>
      </c>
      <c r="V197" s="439" t="str">
        <f t="shared" si="77"/>
        <v>Total</v>
      </c>
      <c r="W197" s="441">
        <v>4613</v>
      </c>
      <c r="Y197" s="439" t="str">
        <f t="shared" si="78"/>
        <v>Total</v>
      </c>
      <c r="Z197" s="441">
        <v>551</v>
      </c>
      <c r="AA197" s="441">
        <v>10</v>
      </c>
      <c r="AB197" s="441">
        <v>251</v>
      </c>
      <c r="AC197" s="441">
        <v>3539</v>
      </c>
      <c r="AD197" s="441">
        <v>508</v>
      </c>
      <c r="AE197" s="441">
        <v>4859</v>
      </c>
    </row>
    <row r="198" spans="2:75" x14ac:dyDescent="0.2">
      <c r="B198" s="348"/>
      <c r="C198" s="348"/>
      <c r="D198" s="348"/>
      <c r="E198" s="348"/>
      <c r="F198" s="404"/>
      <c r="I198" s="333"/>
      <c r="AI198" s="333"/>
      <c r="BB198" s="333"/>
      <c r="BJ198" s="333"/>
      <c r="BP198" s="333"/>
      <c r="BS198" s="333"/>
      <c r="BW198" s="333"/>
    </row>
    <row r="199" spans="2:75" x14ac:dyDescent="0.2">
      <c r="F199" s="335"/>
      <c r="AG199" s="332"/>
      <c r="AI199" s="333"/>
      <c r="AZ199" s="332"/>
      <c r="BB199" s="333"/>
      <c r="BJ199" s="333"/>
      <c r="BP199" s="333"/>
      <c r="BS199" s="333"/>
      <c r="BW199" s="333"/>
    </row>
    <row r="200" spans="2:75" ht="34" x14ac:dyDescent="0.2">
      <c r="F200" s="335"/>
      <c r="I200" s="463" t="s">
        <v>446</v>
      </c>
      <c r="J200" s="463" t="s">
        <v>431</v>
      </c>
      <c r="K200" s="464" t="s">
        <v>412</v>
      </c>
      <c r="L200" s="357" t="s">
        <v>134</v>
      </c>
      <c r="M200" s="467"/>
      <c r="N200" s="463" t="s">
        <v>446</v>
      </c>
      <c r="O200" s="357" t="s">
        <v>432</v>
      </c>
      <c r="P200" s="449"/>
      <c r="Q200" s="463" t="s">
        <v>446</v>
      </c>
      <c r="R200" s="357" t="s">
        <v>433</v>
      </c>
      <c r="S200" s="357" t="s">
        <v>434</v>
      </c>
      <c r="T200" s="357" t="s">
        <v>134</v>
      </c>
      <c r="U200" s="449"/>
      <c r="V200" s="463" t="s">
        <v>446</v>
      </c>
      <c r="W200" s="357" t="s">
        <v>435</v>
      </c>
      <c r="X200" s="467"/>
      <c r="Y200" s="463" t="s">
        <v>446</v>
      </c>
      <c r="Z200" s="355" t="s">
        <v>436</v>
      </c>
      <c r="AA200" s="355" t="s">
        <v>437</v>
      </c>
      <c r="AB200" s="355" t="s">
        <v>438</v>
      </c>
      <c r="AC200" s="355" t="s">
        <v>439</v>
      </c>
      <c r="AD200" s="357" t="s">
        <v>405</v>
      </c>
      <c r="AE200" s="357" t="s">
        <v>134</v>
      </c>
      <c r="AH200" s="332"/>
      <c r="AI200" s="333"/>
      <c r="BA200" s="332"/>
      <c r="BB200" s="333"/>
      <c r="BJ200" s="333"/>
      <c r="BP200" s="333"/>
      <c r="BS200" s="333"/>
      <c r="BW200" s="333"/>
    </row>
    <row r="201" spans="2:75" s="364" customFormat="1" x14ac:dyDescent="0.2">
      <c r="B201" s="333"/>
      <c r="C201" s="333"/>
      <c r="D201" s="333"/>
      <c r="E201" s="333"/>
      <c r="F201" s="333"/>
      <c r="I201" s="490" t="s">
        <v>134</v>
      </c>
      <c r="J201" s="490">
        <v>108580</v>
      </c>
      <c r="K201" s="491">
        <v>15</v>
      </c>
      <c r="L201" s="492">
        <v>108595</v>
      </c>
      <c r="M201" s="493"/>
      <c r="N201" s="490" t="s">
        <v>134</v>
      </c>
      <c r="O201" s="491">
        <v>8565</v>
      </c>
      <c r="P201" s="490"/>
      <c r="Q201" s="490" t="s">
        <v>134</v>
      </c>
      <c r="R201" s="491">
        <v>12172</v>
      </c>
      <c r="S201" s="491">
        <v>16474</v>
      </c>
      <c r="T201" s="491">
        <v>28646</v>
      </c>
      <c r="U201" s="490"/>
      <c r="V201" s="490" t="s">
        <v>134</v>
      </c>
      <c r="W201" s="491">
        <v>2607</v>
      </c>
      <c r="X201" s="492"/>
      <c r="Y201" s="494" t="s">
        <v>134</v>
      </c>
      <c r="Z201" s="491">
        <v>499</v>
      </c>
      <c r="AA201" s="491">
        <v>1</v>
      </c>
      <c r="AB201" s="491">
        <v>165</v>
      </c>
      <c r="AC201" s="491">
        <v>3243</v>
      </c>
      <c r="AD201" s="491">
        <v>458</v>
      </c>
      <c r="AE201" s="491">
        <v>4366</v>
      </c>
    </row>
    <row r="202" spans="2:75" x14ac:dyDescent="0.2">
      <c r="B202" s="364"/>
      <c r="C202" s="364"/>
      <c r="D202" s="364"/>
      <c r="E202" s="364"/>
      <c r="F202" s="364"/>
      <c r="BJ202" s="333"/>
      <c r="BP202" s="333"/>
      <c r="BS202" s="333"/>
      <c r="BW202" s="333"/>
    </row>
    <row r="203" spans="2:75" ht="13" customHeight="1" x14ac:dyDescent="0.2">
      <c r="I203" s="1025" t="s">
        <v>462</v>
      </c>
      <c r="J203" s="1025"/>
      <c r="K203" s="1025"/>
      <c r="L203" s="1025"/>
      <c r="M203" s="1025"/>
      <c r="N203" s="1025"/>
      <c r="O203" s="1025"/>
      <c r="BJ203" s="333"/>
      <c r="BP203" s="333"/>
      <c r="BS203" s="333"/>
      <c r="BW203" s="333"/>
    </row>
    <row r="204" spans="2:75" x14ac:dyDescent="0.2">
      <c r="I204" s="1025"/>
      <c r="J204" s="1025"/>
      <c r="K204" s="1025"/>
      <c r="L204" s="1025"/>
      <c r="M204" s="1025"/>
      <c r="N204" s="1025"/>
      <c r="O204" s="1025"/>
      <c r="BJ204" s="333"/>
      <c r="BP204" s="333"/>
      <c r="BS204" s="333"/>
      <c r="BW204" s="333"/>
    </row>
    <row r="205" spans="2:75" x14ac:dyDescent="0.2">
      <c r="BJ205" s="333"/>
      <c r="BP205" s="333"/>
      <c r="BS205" s="333"/>
      <c r="BW205" s="333"/>
    </row>
    <row r="206" spans="2:75" x14ac:dyDescent="0.2">
      <c r="BJ206" s="333"/>
      <c r="BP206" s="333"/>
      <c r="BS206" s="333"/>
      <c r="BW206" s="333"/>
    </row>
  </sheetData>
  <mergeCells count="22">
    <mergeCell ref="I131:K131"/>
    <mergeCell ref="I203:O204"/>
    <mergeCell ref="Q58:R58"/>
    <mergeCell ref="Q74:R74"/>
    <mergeCell ref="Q92:R92"/>
    <mergeCell ref="AE40:AG40"/>
    <mergeCell ref="B46:B47"/>
    <mergeCell ref="B49:B50"/>
    <mergeCell ref="W92:X92"/>
    <mergeCell ref="I115:J115"/>
    <mergeCell ref="N115:O115"/>
    <mergeCell ref="Q115:S115"/>
    <mergeCell ref="V115:W115"/>
    <mergeCell ref="B52:B56"/>
    <mergeCell ref="B1:H1"/>
    <mergeCell ref="B24:B28"/>
    <mergeCell ref="Q24:S24"/>
    <mergeCell ref="B29:B31"/>
    <mergeCell ref="B32:B36"/>
    <mergeCell ref="B37:B39"/>
    <mergeCell ref="B40:B45"/>
    <mergeCell ref="Q40:S40"/>
  </mergeCells>
  <printOptions horizontalCentered="1"/>
  <pageMargins left="0.75" right="0.75" top="1" bottom="1" header="0.5" footer="0.5"/>
  <pageSetup scale="75"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C273E-EF76-A14F-936D-3D08C32CBD86}">
  <sheetPr>
    <tabColor theme="0"/>
  </sheetPr>
  <dimension ref="B1:BS138"/>
  <sheetViews>
    <sheetView topLeftCell="A113" zoomScale="110" zoomScaleNormal="110" workbookViewId="0">
      <selection activeCell="N132" sqref="N132"/>
    </sheetView>
  </sheetViews>
  <sheetFormatPr baseColWidth="10" defaultColWidth="8.83203125" defaultRowHeight="13" x14ac:dyDescent="0.15"/>
  <cols>
    <col min="1" max="1" width="2.83203125" style="2" customWidth="1"/>
    <col min="2" max="2" width="9.5" style="2" bestFit="1" customWidth="1"/>
    <col min="3" max="3" width="10.5" style="2" bestFit="1" customWidth="1"/>
    <col min="4" max="4" width="9.6640625" style="2" bestFit="1" customWidth="1"/>
    <col min="5" max="5" width="7.83203125" style="2" bestFit="1" customWidth="1"/>
    <col min="6" max="6" width="9" style="2" bestFit="1" customWidth="1"/>
    <col min="7" max="7" width="10.5" style="2" bestFit="1" customWidth="1"/>
    <col min="8" max="8" width="19" style="2" customWidth="1"/>
    <col min="9" max="10" width="15.1640625" style="2" bestFit="1" customWidth="1"/>
    <col min="11" max="11" width="11.5" style="2" bestFit="1" customWidth="1"/>
    <col min="12" max="12" width="21.83203125" style="2" customWidth="1"/>
    <col min="13" max="13" width="18.33203125" style="2" bestFit="1" customWidth="1"/>
    <col min="14" max="14" width="15.6640625" style="2" bestFit="1" customWidth="1"/>
    <col min="15" max="15" width="17.6640625" style="2" customWidth="1"/>
    <col min="16" max="16" width="16.6640625" style="2" bestFit="1" customWidth="1"/>
    <col min="17" max="17" width="12.83203125" style="2" bestFit="1" customWidth="1"/>
    <col min="18" max="18" width="25.1640625" style="2" customWidth="1"/>
    <col min="19" max="20" width="15.1640625" style="2" bestFit="1" customWidth="1"/>
    <col min="21" max="21" width="14.33203125" style="2" bestFit="1" customWidth="1"/>
    <col min="22" max="22" width="19.6640625" style="2" bestFit="1" customWidth="1"/>
    <col min="23" max="24" width="14.33203125" style="2" bestFit="1" customWidth="1"/>
    <col min="25" max="25" width="11.6640625" style="2" bestFit="1" customWidth="1"/>
    <col min="26" max="26" width="30.6640625" style="2" customWidth="1"/>
    <col min="27" max="27" width="12.83203125" style="2" bestFit="1" customWidth="1"/>
    <col min="28" max="28" width="20.83203125" style="2" customWidth="1"/>
    <col min="29" max="30" width="15.1640625" style="2" bestFit="1" customWidth="1"/>
    <col min="31" max="31" width="20.83203125" style="2" customWidth="1"/>
    <col min="32" max="32" width="19.83203125" style="2" customWidth="1"/>
    <col min="33" max="33" width="23" style="2" customWidth="1"/>
    <col min="34" max="38" width="14.33203125" style="2" bestFit="1" customWidth="1"/>
    <col min="39" max="39" width="16.6640625" style="2" bestFit="1" customWidth="1"/>
    <col min="40" max="40" width="11.6640625" style="2" bestFit="1" customWidth="1"/>
    <col min="41" max="43" width="14.33203125" style="2" bestFit="1" customWidth="1"/>
    <col min="44" max="44" width="15.5" style="2" bestFit="1" customWidth="1"/>
    <col min="45" max="45" width="12.83203125" style="2" bestFit="1" customWidth="1"/>
    <col min="46" max="47" width="15.5" style="2" bestFit="1" customWidth="1"/>
    <col min="48" max="48" width="16.6640625" style="2" bestFit="1" customWidth="1"/>
    <col min="49" max="49" width="10.5" style="2" bestFit="1" customWidth="1"/>
    <col min="50" max="50" width="45.33203125" style="2" bestFit="1" customWidth="1"/>
    <col min="51" max="52" width="15.5" style="2" bestFit="1" customWidth="1"/>
    <col min="53" max="53" width="12.83203125" style="2" bestFit="1" customWidth="1"/>
    <col min="54" max="54" width="16.6640625" style="2" bestFit="1" customWidth="1"/>
    <col min="55" max="55" width="15.5" style="2" bestFit="1" customWidth="1"/>
    <col min="56" max="56" width="12.83203125" style="2" bestFit="1" customWidth="1"/>
    <col min="57" max="57" width="16.6640625" style="2" bestFit="1" customWidth="1"/>
    <col min="58" max="58" width="5.1640625" style="2" customWidth="1"/>
    <col min="59" max="59" width="44.1640625" style="2" bestFit="1" customWidth="1"/>
    <col min="60" max="60" width="15" style="2" bestFit="1" customWidth="1"/>
    <col min="61" max="61" width="11.83203125" style="2" bestFit="1" customWidth="1"/>
    <col min="62" max="62" width="44.1640625" style="2" bestFit="1" customWidth="1"/>
    <col min="63" max="63" width="15" style="2" bestFit="1" customWidth="1"/>
    <col min="64" max="66" width="12.83203125" style="2" bestFit="1" customWidth="1"/>
    <col min="67" max="67" width="36" style="2" bestFit="1" customWidth="1"/>
    <col min="68" max="68" width="44.1640625" style="2" bestFit="1" customWidth="1"/>
    <col min="69" max="69" width="11.83203125" style="2" bestFit="1" customWidth="1"/>
    <col min="70" max="70" width="36" style="2" bestFit="1" customWidth="1"/>
    <col min="71" max="71" width="44.1640625" style="2" bestFit="1" customWidth="1"/>
    <col min="72" max="72" width="14.33203125" style="2" bestFit="1" customWidth="1"/>
    <col min="73" max="73" width="36" style="2" bestFit="1" customWidth="1"/>
    <col min="74" max="74" width="44.1640625" style="2" bestFit="1" customWidth="1"/>
    <col min="75" max="75" width="6.6640625" style="2" bestFit="1" customWidth="1"/>
    <col min="76" max="76" width="8.6640625" style="2" bestFit="1" customWidth="1"/>
    <col min="77" max="77" width="9" style="2" bestFit="1" customWidth="1"/>
    <col min="78" max="78" width="11.1640625" style="2" bestFit="1" customWidth="1"/>
    <col min="79" max="79" width="6.6640625" style="2" bestFit="1" customWidth="1"/>
    <col min="80" max="80" width="8" style="2" bestFit="1" customWidth="1"/>
    <col min="81" max="82" width="11.1640625" style="2" bestFit="1" customWidth="1"/>
    <col min="83" max="274" width="8.83203125" style="2"/>
    <col min="275" max="275" width="3.33203125" style="2" customWidth="1"/>
    <col min="276" max="276" width="11.5" style="2" customWidth="1"/>
    <col min="277" max="277" width="15.5" style="2" customWidth="1"/>
    <col min="278" max="281" width="12.6640625" style="2" customWidth="1"/>
    <col min="282" max="282" width="2.6640625" style="2" customWidth="1"/>
    <col min="283" max="530" width="8.83203125" style="2"/>
    <col min="531" max="531" width="3.33203125" style="2" customWidth="1"/>
    <col min="532" max="532" width="11.5" style="2" customWidth="1"/>
    <col min="533" max="533" width="15.5" style="2" customWidth="1"/>
    <col min="534" max="537" width="12.6640625" style="2" customWidth="1"/>
    <col min="538" max="538" width="2.6640625" style="2" customWidth="1"/>
    <col min="539" max="786" width="8.83203125" style="2"/>
    <col min="787" max="787" width="3.33203125" style="2" customWidth="1"/>
    <col min="788" max="788" width="11.5" style="2" customWidth="1"/>
    <col min="789" max="789" width="15.5" style="2" customWidth="1"/>
    <col min="790" max="793" width="12.6640625" style="2" customWidth="1"/>
    <col min="794" max="794" width="2.6640625" style="2" customWidth="1"/>
    <col min="795" max="1042" width="8.83203125" style="2"/>
    <col min="1043" max="1043" width="3.33203125" style="2" customWidth="1"/>
    <col min="1044" max="1044" width="11.5" style="2" customWidth="1"/>
    <col min="1045" max="1045" width="15.5" style="2" customWidth="1"/>
    <col min="1046" max="1049" width="12.6640625" style="2" customWidth="1"/>
    <col min="1050" max="1050" width="2.6640625" style="2" customWidth="1"/>
    <col min="1051" max="1298" width="8.83203125" style="2"/>
    <col min="1299" max="1299" width="3.33203125" style="2" customWidth="1"/>
    <col min="1300" max="1300" width="11.5" style="2" customWidth="1"/>
    <col min="1301" max="1301" width="15.5" style="2" customWidth="1"/>
    <col min="1302" max="1305" width="12.6640625" style="2" customWidth="1"/>
    <col min="1306" max="1306" width="2.6640625" style="2" customWidth="1"/>
    <col min="1307" max="1554" width="8.83203125" style="2"/>
    <col min="1555" max="1555" width="3.33203125" style="2" customWidth="1"/>
    <col min="1556" max="1556" width="11.5" style="2" customWidth="1"/>
    <col min="1557" max="1557" width="15.5" style="2" customWidth="1"/>
    <col min="1558" max="1561" width="12.6640625" style="2" customWidth="1"/>
    <col min="1562" max="1562" width="2.6640625" style="2" customWidth="1"/>
    <col min="1563" max="1810" width="8.83203125" style="2"/>
    <col min="1811" max="1811" width="3.33203125" style="2" customWidth="1"/>
    <col min="1812" max="1812" width="11.5" style="2" customWidth="1"/>
    <col min="1813" max="1813" width="15.5" style="2" customWidth="1"/>
    <col min="1814" max="1817" width="12.6640625" style="2" customWidth="1"/>
    <col min="1818" max="1818" width="2.6640625" style="2" customWidth="1"/>
    <col min="1819" max="2066" width="8.83203125" style="2"/>
    <col min="2067" max="2067" width="3.33203125" style="2" customWidth="1"/>
    <col min="2068" max="2068" width="11.5" style="2" customWidth="1"/>
    <col min="2069" max="2069" width="15.5" style="2" customWidth="1"/>
    <col min="2070" max="2073" width="12.6640625" style="2" customWidth="1"/>
    <col min="2074" max="2074" width="2.6640625" style="2" customWidth="1"/>
    <col min="2075" max="2322" width="8.83203125" style="2"/>
    <col min="2323" max="2323" width="3.33203125" style="2" customWidth="1"/>
    <col min="2324" max="2324" width="11.5" style="2" customWidth="1"/>
    <col min="2325" max="2325" width="15.5" style="2" customWidth="1"/>
    <col min="2326" max="2329" width="12.6640625" style="2" customWidth="1"/>
    <col min="2330" max="2330" width="2.6640625" style="2" customWidth="1"/>
    <col min="2331" max="2578" width="8.83203125" style="2"/>
    <col min="2579" max="2579" width="3.33203125" style="2" customWidth="1"/>
    <col min="2580" max="2580" width="11.5" style="2" customWidth="1"/>
    <col min="2581" max="2581" width="15.5" style="2" customWidth="1"/>
    <col min="2582" max="2585" width="12.6640625" style="2" customWidth="1"/>
    <col min="2586" max="2586" width="2.6640625" style="2" customWidth="1"/>
    <col min="2587" max="2834" width="8.83203125" style="2"/>
    <col min="2835" max="2835" width="3.33203125" style="2" customWidth="1"/>
    <col min="2836" max="2836" width="11.5" style="2" customWidth="1"/>
    <col min="2837" max="2837" width="15.5" style="2" customWidth="1"/>
    <col min="2838" max="2841" width="12.6640625" style="2" customWidth="1"/>
    <col min="2842" max="2842" width="2.6640625" style="2" customWidth="1"/>
    <col min="2843" max="3090" width="8.83203125" style="2"/>
    <col min="3091" max="3091" width="3.33203125" style="2" customWidth="1"/>
    <col min="3092" max="3092" width="11.5" style="2" customWidth="1"/>
    <col min="3093" max="3093" width="15.5" style="2" customWidth="1"/>
    <col min="3094" max="3097" width="12.6640625" style="2" customWidth="1"/>
    <col min="3098" max="3098" width="2.6640625" style="2" customWidth="1"/>
    <col min="3099" max="3346" width="8.83203125" style="2"/>
    <col min="3347" max="3347" width="3.33203125" style="2" customWidth="1"/>
    <col min="3348" max="3348" width="11.5" style="2" customWidth="1"/>
    <col min="3349" max="3349" width="15.5" style="2" customWidth="1"/>
    <col min="3350" max="3353" width="12.6640625" style="2" customWidth="1"/>
    <col min="3354" max="3354" width="2.6640625" style="2" customWidth="1"/>
    <col min="3355" max="3602" width="8.83203125" style="2"/>
    <col min="3603" max="3603" width="3.33203125" style="2" customWidth="1"/>
    <col min="3604" max="3604" width="11.5" style="2" customWidth="1"/>
    <col min="3605" max="3605" width="15.5" style="2" customWidth="1"/>
    <col min="3606" max="3609" width="12.6640625" style="2" customWidth="1"/>
    <col min="3610" max="3610" width="2.6640625" style="2" customWidth="1"/>
    <col min="3611" max="3858" width="8.83203125" style="2"/>
    <col min="3859" max="3859" width="3.33203125" style="2" customWidth="1"/>
    <col min="3860" max="3860" width="11.5" style="2" customWidth="1"/>
    <col min="3861" max="3861" width="15.5" style="2" customWidth="1"/>
    <col min="3862" max="3865" width="12.6640625" style="2" customWidth="1"/>
    <col min="3866" max="3866" width="2.6640625" style="2" customWidth="1"/>
    <col min="3867" max="4114" width="8.83203125" style="2"/>
    <col min="4115" max="4115" width="3.33203125" style="2" customWidth="1"/>
    <col min="4116" max="4116" width="11.5" style="2" customWidth="1"/>
    <col min="4117" max="4117" width="15.5" style="2" customWidth="1"/>
    <col min="4118" max="4121" width="12.6640625" style="2" customWidth="1"/>
    <col min="4122" max="4122" width="2.6640625" style="2" customWidth="1"/>
    <col min="4123" max="4370" width="8.83203125" style="2"/>
    <col min="4371" max="4371" width="3.33203125" style="2" customWidth="1"/>
    <col min="4372" max="4372" width="11.5" style="2" customWidth="1"/>
    <col min="4373" max="4373" width="15.5" style="2" customWidth="1"/>
    <col min="4374" max="4377" width="12.6640625" style="2" customWidth="1"/>
    <col min="4378" max="4378" width="2.6640625" style="2" customWidth="1"/>
    <col min="4379" max="4626" width="8.83203125" style="2"/>
    <col min="4627" max="4627" width="3.33203125" style="2" customWidth="1"/>
    <col min="4628" max="4628" width="11.5" style="2" customWidth="1"/>
    <col min="4629" max="4629" width="15.5" style="2" customWidth="1"/>
    <col min="4630" max="4633" width="12.6640625" style="2" customWidth="1"/>
    <col min="4634" max="4634" width="2.6640625" style="2" customWidth="1"/>
    <col min="4635" max="4882" width="8.83203125" style="2"/>
    <col min="4883" max="4883" width="3.33203125" style="2" customWidth="1"/>
    <col min="4884" max="4884" width="11.5" style="2" customWidth="1"/>
    <col min="4885" max="4885" width="15.5" style="2" customWidth="1"/>
    <col min="4886" max="4889" width="12.6640625" style="2" customWidth="1"/>
    <col min="4890" max="4890" width="2.6640625" style="2" customWidth="1"/>
    <col min="4891" max="5138" width="8.83203125" style="2"/>
    <col min="5139" max="5139" width="3.33203125" style="2" customWidth="1"/>
    <col min="5140" max="5140" width="11.5" style="2" customWidth="1"/>
    <col min="5141" max="5141" width="15.5" style="2" customWidth="1"/>
    <col min="5142" max="5145" width="12.6640625" style="2" customWidth="1"/>
    <col min="5146" max="5146" width="2.6640625" style="2" customWidth="1"/>
    <col min="5147" max="5394" width="8.83203125" style="2"/>
    <col min="5395" max="5395" width="3.33203125" style="2" customWidth="1"/>
    <col min="5396" max="5396" width="11.5" style="2" customWidth="1"/>
    <col min="5397" max="5397" width="15.5" style="2" customWidth="1"/>
    <col min="5398" max="5401" width="12.6640625" style="2" customWidth="1"/>
    <col min="5402" max="5402" width="2.6640625" style="2" customWidth="1"/>
    <col min="5403" max="5650" width="8.83203125" style="2"/>
    <col min="5651" max="5651" width="3.33203125" style="2" customWidth="1"/>
    <col min="5652" max="5652" width="11.5" style="2" customWidth="1"/>
    <col min="5653" max="5653" width="15.5" style="2" customWidth="1"/>
    <col min="5654" max="5657" width="12.6640625" style="2" customWidth="1"/>
    <col min="5658" max="5658" width="2.6640625" style="2" customWidth="1"/>
    <col min="5659" max="5906" width="8.83203125" style="2"/>
    <col min="5907" max="5907" width="3.33203125" style="2" customWidth="1"/>
    <col min="5908" max="5908" width="11.5" style="2" customWidth="1"/>
    <col min="5909" max="5909" width="15.5" style="2" customWidth="1"/>
    <col min="5910" max="5913" width="12.6640625" style="2" customWidth="1"/>
    <col min="5914" max="5914" width="2.6640625" style="2" customWidth="1"/>
    <col min="5915" max="6162" width="8.83203125" style="2"/>
    <col min="6163" max="6163" width="3.33203125" style="2" customWidth="1"/>
    <col min="6164" max="6164" width="11.5" style="2" customWidth="1"/>
    <col min="6165" max="6165" width="15.5" style="2" customWidth="1"/>
    <col min="6166" max="6169" width="12.6640625" style="2" customWidth="1"/>
    <col min="6170" max="6170" width="2.6640625" style="2" customWidth="1"/>
    <col min="6171" max="6418" width="8.83203125" style="2"/>
    <col min="6419" max="6419" width="3.33203125" style="2" customWidth="1"/>
    <col min="6420" max="6420" width="11.5" style="2" customWidth="1"/>
    <col min="6421" max="6421" width="15.5" style="2" customWidth="1"/>
    <col min="6422" max="6425" width="12.6640625" style="2" customWidth="1"/>
    <col min="6426" max="6426" width="2.6640625" style="2" customWidth="1"/>
    <col min="6427" max="6674" width="8.83203125" style="2"/>
    <col min="6675" max="6675" width="3.33203125" style="2" customWidth="1"/>
    <col min="6676" max="6676" width="11.5" style="2" customWidth="1"/>
    <col min="6677" max="6677" width="15.5" style="2" customWidth="1"/>
    <col min="6678" max="6681" width="12.6640625" style="2" customWidth="1"/>
    <col min="6682" max="6682" width="2.6640625" style="2" customWidth="1"/>
    <col min="6683" max="6930" width="8.83203125" style="2"/>
    <col min="6931" max="6931" width="3.33203125" style="2" customWidth="1"/>
    <col min="6932" max="6932" width="11.5" style="2" customWidth="1"/>
    <col min="6933" max="6933" width="15.5" style="2" customWidth="1"/>
    <col min="6934" max="6937" width="12.6640625" style="2" customWidth="1"/>
    <col min="6938" max="6938" width="2.6640625" style="2" customWidth="1"/>
    <col min="6939" max="7186" width="8.83203125" style="2"/>
    <col min="7187" max="7187" width="3.33203125" style="2" customWidth="1"/>
    <col min="7188" max="7188" width="11.5" style="2" customWidth="1"/>
    <col min="7189" max="7189" width="15.5" style="2" customWidth="1"/>
    <col min="7190" max="7193" width="12.6640625" style="2" customWidth="1"/>
    <col min="7194" max="7194" width="2.6640625" style="2" customWidth="1"/>
    <col min="7195" max="7442" width="8.83203125" style="2"/>
    <col min="7443" max="7443" width="3.33203125" style="2" customWidth="1"/>
    <col min="7444" max="7444" width="11.5" style="2" customWidth="1"/>
    <col min="7445" max="7445" width="15.5" style="2" customWidth="1"/>
    <col min="7446" max="7449" width="12.6640625" style="2" customWidth="1"/>
    <col min="7450" max="7450" width="2.6640625" style="2" customWidth="1"/>
    <col min="7451" max="7698" width="8.83203125" style="2"/>
    <col min="7699" max="7699" width="3.33203125" style="2" customWidth="1"/>
    <col min="7700" max="7700" width="11.5" style="2" customWidth="1"/>
    <col min="7701" max="7701" width="15.5" style="2" customWidth="1"/>
    <col min="7702" max="7705" width="12.6640625" style="2" customWidth="1"/>
    <col min="7706" max="7706" width="2.6640625" style="2" customWidth="1"/>
    <col min="7707" max="7954" width="8.83203125" style="2"/>
    <col min="7955" max="7955" width="3.33203125" style="2" customWidth="1"/>
    <col min="7956" max="7956" width="11.5" style="2" customWidth="1"/>
    <col min="7957" max="7957" width="15.5" style="2" customWidth="1"/>
    <col min="7958" max="7961" width="12.6640625" style="2" customWidth="1"/>
    <col min="7962" max="7962" width="2.6640625" style="2" customWidth="1"/>
    <col min="7963" max="8210" width="8.83203125" style="2"/>
    <col min="8211" max="8211" width="3.33203125" style="2" customWidth="1"/>
    <col min="8212" max="8212" width="11.5" style="2" customWidth="1"/>
    <col min="8213" max="8213" width="15.5" style="2" customWidth="1"/>
    <col min="8214" max="8217" width="12.6640625" style="2" customWidth="1"/>
    <col min="8218" max="8218" width="2.6640625" style="2" customWidth="1"/>
    <col min="8219" max="8466" width="8.83203125" style="2"/>
    <col min="8467" max="8467" width="3.33203125" style="2" customWidth="1"/>
    <col min="8468" max="8468" width="11.5" style="2" customWidth="1"/>
    <col min="8469" max="8469" width="15.5" style="2" customWidth="1"/>
    <col min="8470" max="8473" width="12.6640625" style="2" customWidth="1"/>
    <col min="8474" max="8474" width="2.6640625" style="2" customWidth="1"/>
    <col min="8475" max="8722" width="8.83203125" style="2"/>
    <col min="8723" max="8723" width="3.33203125" style="2" customWidth="1"/>
    <col min="8724" max="8724" width="11.5" style="2" customWidth="1"/>
    <col min="8725" max="8725" width="15.5" style="2" customWidth="1"/>
    <col min="8726" max="8729" width="12.6640625" style="2" customWidth="1"/>
    <col min="8730" max="8730" width="2.6640625" style="2" customWidth="1"/>
    <col min="8731" max="8978" width="8.83203125" style="2"/>
    <col min="8979" max="8979" width="3.33203125" style="2" customWidth="1"/>
    <col min="8980" max="8980" width="11.5" style="2" customWidth="1"/>
    <col min="8981" max="8981" width="15.5" style="2" customWidth="1"/>
    <col min="8982" max="8985" width="12.6640625" style="2" customWidth="1"/>
    <col min="8986" max="8986" width="2.6640625" style="2" customWidth="1"/>
    <col min="8987" max="9234" width="8.83203125" style="2"/>
    <col min="9235" max="9235" width="3.33203125" style="2" customWidth="1"/>
    <col min="9236" max="9236" width="11.5" style="2" customWidth="1"/>
    <col min="9237" max="9237" width="15.5" style="2" customWidth="1"/>
    <col min="9238" max="9241" width="12.6640625" style="2" customWidth="1"/>
    <col min="9242" max="9242" width="2.6640625" style="2" customWidth="1"/>
    <col min="9243" max="9490" width="8.83203125" style="2"/>
    <col min="9491" max="9491" width="3.33203125" style="2" customWidth="1"/>
    <col min="9492" max="9492" width="11.5" style="2" customWidth="1"/>
    <col min="9493" max="9493" width="15.5" style="2" customWidth="1"/>
    <col min="9494" max="9497" width="12.6640625" style="2" customWidth="1"/>
    <col min="9498" max="9498" width="2.6640625" style="2" customWidth="1"/>
    <col min="9499" max="9746" width="8.83203125" style="2"/>
    <col min="9747" max="9747" width="3.33203125" style="2" customWidth="1"/>
    <col min="9748" max="9748" width="11.5" style="2" customWidth="1"/>
    <col min="9749" max="9749" width="15.5" style="2" customWidth="1"/>
    <col min="9750" max="9753" width="12.6640625" style="2" customWidth="1"/>
    <col min="9754" max="9754" width="2.6640625" style="2" customWidth="1"/>
    <col min="9755" max="10002" width="8.83203125" style="2"/>
    <col min="10003" max="10003" width="3.33203125" style="2" customWidth="1"/>
    <col min="10004" max="10004" width="11.5" style="2" customWidth="1"/>
    <col min="10005" max="10005" width="15.5" style="2" customWidth="1"/>
    <col min="10006" max="10009" width="12.6640625" style="2" customWidth="1"/>
    <col min="10010" max="10010" width="2.6640625" style="2" customWidth="1"/>
    <col min="10011" max="10258" width="8.83203125" style="2"/>
    <col min="10259" max="10259" width="3.33203125" style="2" customWidth="1"/>
    <col min="10260" max="10260" width="11.5" style="2" customWidth="1"/>
    <col min="10261" max="10261" width="15.5" style="2" customWidth="1"/>
    <col min="10262" max="10265" width="12.6640625" style="2" customWidth="1"/>
    <col min="10266" max="10266" width="2.6640625" style="2" customWidth="1"/>
    <col min="10267" max="10514" width="8.83203125" style="2"/>
    <col min="10515" max="10515" width="3.33203125" style="2" customWidth="1"/>
    <col min="10516" max="10516" width="11.5" style="2" customWidth="1"/>
    <col min="10517" max="10517" width="15.5" style="2" customWidth="1"/>
    <col min="10518" max="10521" width="12.6640625" style="2" customWidth="1"/>
    <col min="10522" max="10522" width="2.6640625" style="2" customWidth="1"/>
    <col min="10523" max="10770" width="8.83203125" style="2"/>
    <col min="10771" max="10771" width="3.33203125" style="2" customWidth="1"/>
    <col min="10772" max="10772" width="11.5" style="2" customWidth="1"/>
    <col min="10773" max="10773" width="15.5" style="2" customWidth="1"/>
    <col min="10774" max="10777" width="12.6640625" style="2" customWidth="1"/>
    <col min="10778" max="10778" width="2.6640625" style="2" customWidth="1"/>
    <col min="10779" max="11026" width="8.83203125" style="2"/>
    <col min="11027" max="11027" width="3.33203125" style="2" customWidth="1"/>
    <col min="11028" max="11028" width="11.5" style="2" customWidth="1"/>
    <col min="11029" max="11029" width="15.5" style="2" customWidth="1"/>
    <col min="11030" max="11033" width="12.6640625" style="2" customWidth="1"/>
    <col min="11034" max="11034" width="2.6640625" style="2" customWidth="1"/>
    <col min="11035" max="11282" width="8.83203125" style="2"/>
    <col min="11283" max="11283" width="3.33203125" style="2" customWidth="1"/>
    <col min="11284" max="11284" width="11.5" style="2" customWidth="1"/>
    <col min="11285" max="11285" width="15.5" style="2" customWidth="1"/>
    <col min="11286" max="11289" width="12.6640625" style="2" customWidth="1"/>
    <col min="11290" max="11290" width="2.6640625" style="2" customWidth="1"/>
    <col min="11291" max="11538" width="8.83203125" style="2"/>
    <col min="11539" max="11539" width="3.33203125" style="2" customWidth="1"/>
    <col min="11540" max="11540" width="11.5" style="2" customWidth="1"/>
    <col min="11541" max="11541" width="15.5" style="2" customWidth="1"/>
    <col min="11542" max="11545" width="12.6640625" style="2" customWidth="1"/>
    <col min="11546" max="11546" width="2.6640625" style="2" customWidth="1"/>
    <col min="11547" max="11794" width="8.83203125" style="2"/>
    <col min="11795" max="11795" width="3.33203125" style="2" customWidth="1"/>
    <col min="11796" max="11796" width="11.5" style="2" customWidth="1"/>
    <col min="11797" max="11797" width="15.5" style="2" customWidth="1"/>
    <col min="11798" max="11801" width="12.6640625" style="2" customWidth="1"/>
    <col min="11802" max="11802" width="2.6640625" style="2" customWidth="1"/>
    <col min="11803" max="12050" width="8.83203125" style="2"/>
    <col min="12051" max="12051" width="3.33203125" style="2" customWidth="1"/>
    <col min="12052" max="12052" width="11.5" style="2" customWidth="1"/>
    <col min="12053" max="12053" width="15.5" style="2" customWidth="1"/>
    <col min="12054" max="12057" width="12.6640625" style="2" customWidth="1"/>
    <col min="12058" max="12058" width="2.6640625" style="2" customWidth="1"/>
    <col min="12059" max="12306" width="8.83203125" style="2"/>
    <col min="12307" max="12307" width="3.33203125" style="2" customWidth="1"/>
    <col min="12308" max="12308" width="11.5" style="2" customWidth="1"/>
    <col min="12309" max="12309" width="15.5" style="2" customWidth="1"/>
    <col min="12310" max="12313" width="12.6640625" style="2" customWidth="1"/>
    <col min="12314" max="12314" width="2.6640625" style="2" customWidth="1"/>
    <col min="12315" max="12562" width="8.83203125" style="2"/>
    <col min="12563" max="12563" width="3.33203125" style="2" customWidth="1"/>
    <col min="12564" max="12564" width="11.5" style="2" customWidth="1"/>
    <col min="12565" max="12565" width="15.5" style="2" customWidth="1"/>
    <col min="12566" max="12569" width="12.6640625" style="2" customWidth="1"/>
    <col min="12570" max="12570" width="2.6640625" style="2" customWidth="1"/>
    <col min="12571" max="12818" width="8.83203125" style="2"/>
    <col min="12819" max="12819" width="3.33203125" style="2" customWidth="1"/>
    <col min="12820" max="12820" width="11.5" style="2" customWidth="1"/>
    <col min="12821" max="12821" width="15.5" style="2" customWidth="1"/>
    <col min="12822" max="12825" width="12.6640625" style="2" customWidth="1"/>
    <col min="12826" max="12826" width="2.6640625" style="2" customWidth="1"/>
    <col min="12827" max="13074" width="8.83203125" style="2"/>
    <col min="13075" max="13075" width="3.33203125" style="2" customWidth="1"/>
    <col min="13076" max="13076" width="11.5" style="2" customWidth="1"/>
    <col min="13077" max="13077" width="15.5" style="2" customWidth="1"/>
    <col min="13078" max="13081" width="12.6640625" style="2" customWidth="1"/>
    <col min="13082" max="13082" width="2.6640625" style="2" customWidth="1"/>
    <col min="13083" max="13330" width="8.83203125" style="2"/>
    <col min="13331" max="13331" width="3.33203125" style="2" customWidth="1"/>
    <col min="13332" max="13332" width="11.5" style="2" customWidth="1"/>
    <col min="13333" max="13333" width="15.5" style="2" customWidth="1"/>
    <col min="13334" max="13337" width="12.6640625" style="2" customWidth="1"/>
    <col min="13338" max="13338" width="2.6640625" style="2" customWidth="1"/>
    <col min="13339" max="13586" width="8.83203125" style="2"/>
    <col min="13587" max="13587" width="3.33203125" style="2" customWidth="1"/>
    <col min="13588" max="13588" width="11.5" style="2" customWidth="1"/>
    <col min="13589" max="13589" width="15.5" style="2" customWidth="1"/>
    <col min="13590" max="13593" width="12.6640625" style="2" customWidth="1"/>
    <col min="13594" max="13594" width="2.6640625" style="2" customWidth="1"/>
    <col min="13595" max="13842" width="8.83203125" style="2"/>
    <col min="13843" max="13843" width="3.33203125" style="2" customWidth="1"/>
    <col min="13844" max="13844" width="11.5" style="2" customWidth="1"/>
    <col min="13845" max="13845" width="15.5" style="2" customWidth="1"/>
    <col min="13846" max="13849" width="12.6640625" style="2" customWidth="1"/>
    <col min="13850" max="13850" width="2.6640625" style="2" customWidth="1"/>
    <col min="13851" max="14098" width="8.83203125" style="2"/>
    <col min="14099" max="14099" width="3.33203125" style="2" customWidth="1"/>
    <col min="14100" max="14100" width="11.5" style="2" customWidth="1"/>
    <col min="14101" max="14101" width="15.5" style="2" customWidth="1"/>
    <col min="14102" max="14105" width="12.6640625" style="2" customWidth="1"/>
    <col min="14106" max="14106" width="2.6640625" style="2" customWidth="1"/>
    <col min="14107" max="14354" width="8.83203125" style="2"/>
    <col min="14355" max="14355" width="3.33203125" style="2" customWidth="1"/>
    <col min="14356" max="14356" width="11.5" style="2" customWidth="1"/>
    <col min="14357" max="14357" width="15.5" style="2" customWidth="1"/>
    <col min="14358" max="14361" width="12.6640625" style="2" customWidth="1"/>
    <col min="14362" max="14362" width="2.6640625" style="2" customWidth="1"/>
    <col min="14363" max="14610" width="8.83203125" style="2"/>
    <col min="14611" max="14611" width="3.33203125" style="2" customWidth="1"/>
    <col min="14612" max="14612" width="11.5" style="2" customWidth="1"/>
    <col min="14613" max="14613" width="15.5" style="2" customWidth="1"/>
    <col min="14614" max="14617" width="12.6640625" style="2" customWidth="1"/>
    <col min="14618" max="14618" width="2.6640625" style="2" customWidth="1"/>
    <col min="14619" max="14866" width="8.83203125" style="2"/>
    <col min="14867" max="14867" width="3.33203125" style="2" customWidth="1"/>
    <col min="14868" max="14868" width="11.5" style="2" customWidth="1"/>
    <col min="14869" max="14869" width="15.5" style="2" customWidth="1"/>
    <col min="14870" max="14873" width="12.6640625" style="2" customWidth="1"/>
    <col min="14874" max="14874" width="2.6640625" style="2" customWidth="1"/>
    <col min="14875" max="15122" width="8.83203125" style="2"/>
    <col min="15123" max="15123" width="3.33203125" style="2" customWidth="1"/>
    <col min="15124" max="15124" width="11.5" style="2" customWidth="1"/>
    <col min="15125" max="15125" width="15.5" style="2" customWidth="1"/>
    <col min="15126" max="15129" width="12.6640625" style="2" customWidth="1"/>
    <col min="15130" max="15130" width="2.6640625" style="2" customWidth="1"/>
    <col min="15131" max="15378" width="8.83203125" style="2"/>
    <col min="15379" max="15379" width="3.33203125" style="2" customWidth="1"/>
    <col min="15380" max="15380" width="11.5" style="2" customWidth="1"/>
    <col min="15381" max="15381" width="15.5" style="2" customWidth="1"/>
    <col min="15382" max="15385" width="12.6640625" style="2" customWidth="1"/>
    <col min="15386" max="15386" width="2.6640625" style="2" customWidth="1"/>
    <col min="15387" max="15634" width="8.83203125" style="2"/>
    <col min="15635" max="15635" width="3.33203125" style="2" customWidth="1"/>
    <col min="15636" max="15636" width="11.5" style="2" customWidth="1"/>
    <col min="15637" max="15637" width="15.5" style="2" customWidth="1"/>
    <col min="15638" max="15641" width="12.6640625" style="2" customWidth="1"/>
    <col min="15642" max="15642" width="2.6640625" style="2" customWidth="1"/>
    <col min="15643" max="15890" width="8.83203125" style="2"/>
    <col min="15891" max="15891" width="3.33203125" style="2" customWidth="1"/>
    <col min="15892" max="15892" width="11.5" style="2" customWidth="1"/>
    <col min="15893" max="15893" width="15.5" style="2" customWidth="1"/>
    <col min="15894" max="15897" width="12.6640625" style="2" customWidth="1"/>
    <col min="15898" max="15898" width="2.6640625" style="2" customWidth="1"/>
    <col min="15899" max="16146" width="8.83203125" style="2"/>
    <col min="16147" max="16147" width="3.33203125" style="2" customWidth="1"/>
    <col min="16148" max="16148" width="11.5" style="2" customWidth="1"/>
    <col min="16149" max="16149" width="15.5" style="2" customWidth="1"/>
    <col min="16150" max="16153" width="12.6640625" style="2" customWidth="1"/>
    <col min="16154" max="16154" width="2.6640625" style="2" customWidth="1"/>
    <col min="16155" max="16384" width="8.83203125" style="2"/>
  </cols>
  <sheetData>
    <row r="1" spans="2:60" ht="26" customHeight="1" x14ac:dyDescent="0.15">
      <c r="B1" s="1030" t="s">
        <v>463</v>
      </c>
      <c r="C1" s="1001"/>
      <c r="D1" s="1001"/>
      <c r="E1" s="1001"/>
      <c r="F1" s="1001"/>
      <c r="G1" s="1001"/>
      <c r="H1" s="1001"/>
      <c r="I1" s="1001"/>
      <c r="J1" s="1001"/>
      <c r="K1" s="1001"/>
    </row>
    <row r="2" spans="2:60" ht="14.25" customHeight="1" thickBot="1" x14ac:dyDescent="0.2">
      <c r="B2" s="48"/>
      <c r="C2" s="48"/>
      <c r="D2" s="48"/>
      <c r="E2" s="48"/>
      <c r="F2" s="48"/>
      <c r="G2" s="48"/>
      <c r="H2" s="48"/>
      <c r="I2" s="48"/>
      <c r="J2" s="48"/>
      <c r="K2" s="48"/>
    </row>
    <row r="3" spans="2:60" s="498" customFormat="1" ht="16" customHeight="1" x14ac:dyDescent="0.2">
      <c r="B3" s="1031" t="s">
        <v>464</v>
      </c>
      <c r="C3" s="1033" t="s">
        <v>465</v>
      </c>
      <c r="D3" s="1034"/>
      <c r="E3" s="1034"/>
      <c r="F3" s="1034"/>
      <c r="G3" s="1034"/>
      <c r="H3" s="1034"/>
      <c r="I3" s="1034"/>
      <c r="J3" s="1034"/>
      <c r="K3" s="1034"/>
      <c r="L3" s="1035"/>
      <c r="M3" s="1033" t="s">
        <v>466</v>
      </c>
      <c r="N3" s="1034"/>
      <c r="O3" s="1034"/>
      <c r="P3" s="1034"/>
      <c r="Q3" s="1034"/>
      <c r="R3" s="1034"/>
      <c r="S3" s="1034"/>
      <c r="T3" s="1034"/>
      <c r="U3" s="1034"/>
      <c r="V3" s="1035"/>
      <c r="W3" s="1033" t="s">
        <v>467</v>
      </c>
      <c r="X3" s="1034"/>
      <c r="Y3" s="1034"/>
      <c r="Z3" s="1034"/>
      <c r="AA3" s="1034"/>
      <c r="AB3" s="1034"/>
      <c r="AC3" s="1034"/>
      <c r="AD3" s="1034"/>
      <c r="AE3" s="1034"/>
      <c r="AF3" s="1035"/>
    </row>
    <row r="4" spans="2:60" s="498" customFormat="1" ht="16" x14ac:dyDescent="0.2">
      <c r="B4" s="1032"/>
      <c r="C4" s="499" t="s">
        <v>386</v>
      </c>
      <c r="D4" s="500" t="s">
        <v>387</v>
      </c>
      <c r="E4" s="500" t="s">
        <v>388</v>
      </c>
      <c r="F4" s="500" t="s">
        <v>389</v>
      </c>
      <c r="G4" s="500" t="s">
        <v>390</v>
      </c>
      <c r="H4" s="500" t="s">
        <v>391</v>
      </c>
      <c r="I4" s="500" t="s">
        <v>392</v>
      </c>
      <c r="J4" s="500" t="s">
        <v>393</v>
      </c>
      <c r="K4" s="500" t="s">
        <v>394</v>
      </c>
      <c r="L4" s="501" t="s">
        <v>395</v>
      </c>
      <c r="M4" s="499" t="s">
        <v>386</v>
      </c>
      <c r="N4" s="500" t="s">
        <v>387</v>
      </c>
      <c r="O4" s="500" t="s">
        <v>388</v>
      </c>
      <c r="P4" s="500" t="s">
        <v>389</v>
      </c>
      <c r="Q4" s="500" t="s">
        <v>390</v>
      </c>
      <c r="R4" s="500" t="s">
        <v>391</v>
      </c>
      <c r="S4" s="500" t="s">
        <v>392</v>
      </c>
      <c r="T4" s="500" t="s">
        <v>393</v>
      </c>
      <c r="U4" s="500" t="s">
        <v>394</v>
      </c>
      <c r="V4" s="501" t="s">
        <v>395</v>
      </c>
      <c r="W4" s="499" t="s">
        <v>386</v>
      </c>
      <c r="X4" s="500" t="s">
        <v>387</v>
      </c>
      <c r="Y4" s="500" t="s">
        <v>388</v>
      </c>
      <c r="Z4" s="500" t="s">
        <v>389</v>
      </c>
      <c r="AA4" s="500" t="s">
        <v>390</v>
      </c>
      <c r="AB4" s="500" t="s">
        <v>391</v>
      </c>
      <c r="AC4" s="500" t="s">
        <v>392</v>
      </c>
      <c r="AD4" s="500" t="s">
        <v>393</v>
      </c>
      <c r="AE4" s="500" t="s">
        <v>394</v>
      </c>
      <c r="AF4" s="501" t="s">
        <v>395</v>
      </c>
    </row>
    <row r="5" spans="2:60" s="333" customFormat="1" ht="16" x14ac:dyDescent="0.2">
      <c r="B5" s="502" t="s">
        <v>220</v>
      </c>
      <c r="C5" s="503">
        <f>R19</f>
        <v>899.42647799999997</v>
      </c>
      <c r="D5" s="504">
        <f t="shared" ref="D5:D11" si="0">X19</f>
        <v>5.3470999999999998E-2</v>
      </c>
      <c r="E5" s="504">
        <f t="shared" ref="E5:E11" si="1">AF19</f>
        <v>29.564442</v>
      </c>
      <c r="F5" s="504">
        <f t="shared" ref="F5:F11" si="2">AL19</f>
        <v>462.09523999999999</v>
      </c>
      <c r="G5" s="504">
        <f t="shared" ref="G5:G11" si="3">AU19</f>
        <v>1033.327385</v>
      </c>
      <c r="H5" s="504">
        <f>O81</f>
        <v>1013.40431</v>
      </c>
      <c r="I5" s="504">
        <f t="shared" ref="I5:I11" si="4">R81</f>
        <v>1955.1448849999999</v>
      </c>
      <c r="J5" s="504">
        <f t="shared" ref="J5:J11" si="5">W81</f>
        <v>15.055987</v>
      </c>
      <c r="K5" s="504">
        <f t="shared" ref="K5:K11" si="6">Z81</f>
        <v>14.062904</v>
      </c>
      <c r="L5" s="505">
        <f t="shared" ref="L5:L11" si="7">AH81</f>
        <v>9.2050380000000001</v>
      </c>
      <c r="M5" s="506">
        <f t="shared" ref="M5:M11" si="8">R43</f>
        <v>15261.929050747241</v>
      </c>
      <c r="N5" s="417">
        <f t="shared" ref="N5:N11" si="9">X43</f>
        <v>5.0565748466396956E-2</v>
      </c>
      <c r="O5" s="417">
        <f t="shared" ref="O5:O11" si="10">AF43</f>
        <v>569.59685233787673</v>
      </c>
      <c r="P5" s="417">
        <f t="shared" ref="P5:P11" si="11">AL43</f>
        <v>5033.581781961987</v>
      </c>
      <c r="Q5" s="417">
        <f t="shared" ref="Q5:Q11" si="12">AU43</f>
        <v>16086.987898218256</v>
      </c>
      <c r="R5" s="417">
        <f>O105</f>
        <v>92190.314720455921</v>
      </c>
      <c r="S5" s="417">
        <f t="shared" ref="S5:S11" si="13">R105</f>
        <v>16427.781163237156</v>
      </c>
      <c r="T5" s="417">
        <f t="shared" ref="T5:T11" si="14">W105</f>
        <v>4472.2347023846287</v>
      </c>
      <c r="U5" s="417">
        <f t="shared" ref="U5:U11" si="15">Z105</f>
        <v>3906.2249366990186</v>
      </c>
      <c r="V5" s="507">
        <f t="shared" ref="V5:V11" si="16">AH105</f>
        <v>3463.2848356177251</v>
      </c>
      <c r="W5" s="508">
        <f t="shared" ref="W5:W11" si="17">R67</f>
        <v>3075835</v>
      </c>
      <c r="X5" s="433">
        <f t="shared" ref="X5:X11" si="18">X67</f>
        <v>44</v>
      </c>
      <c r="Y5" s="433">
        <f t="shared" ref="Y5:Y11" si="19">AF67</f>
        <v>5829</v>
      </c>
      <c r="Z5" s="433">
        <f t="shared" ref="Z5:Z11" si="20">AL67</f>
        <v>24327</v>
      </c>
      <c r="AA5" s="433">
        <f t="shared" ref="AA5:AA11" si="21">AU67</f>
        <v>2326554</v>
      </c>
      <c r="AB5" s="433">
        <f>O129</f>
        <v>98039</v>
      </c>
      <c r="AC5" s="433">
        <f t="shared" ref="AC5:AC11" si="22">R129</f>
        <v>5676</v>
      </c>
      <c r="AD5" s="433">
        <f t="shared" ref="AD5:AD11" si="23">W129</f>
        <v>9710</v>
      </c>
      <c r="AE5" s="433">
        <f t="shared" ref="AE5:AE11" si="24">Z129</f>
        <v>1976</v>
      </c>
      <c r="AF5" s="509">
        <f t="shared" ref="AF5:AF11" si="25">AH129</f>
        <v>390</v>
      </c>
    </row>
    <row r="6" spans="2:60" s="333" customFormat="1" ht="16" x14ac:dyDescent="0.2">
      <c r="B6" s="502" t="s">
        <v>221</v>
      </c>
      <c r="C6" s="503">
        <f t="shared" ref="C6:C11" si="26">R20</f>
        <v>39.251289999999997</v>
      </c>
      <c r="D6" s="504">
        <f t="shared" si="0"/>
        <v>5.0000000000000002E-5</v>
      </c>
      <c r="E6" s="504">
        <f t="shared" si="1"/>
        <v>0.62104700000000002</v>
      </c>
      <c r="F6" s="504">
        <f t="shared" si="2"/>
        <v>12.937087</v>
      </c>
      <c r="G6" s="504">
        <f t="shared" si="3"/>
        <v>32.582700000000003</v>
      </c>
      <c r="H6" s="504">
        <f>O82</f>
        <v>834.19985299999996</v>
      </c>
      <c r="I6" s="504">
        <f t="shared" si="4"/>
        <v>434.17384299999998</v>
      </c>
      <c r="J6" s="504">
        <f t="shared" si="5"/>
        <v>0.16433900000000001</v>
      </c>
      <c r="K6" s="504">
        <f t="shared" si="6"/>
        <v>0.95764400000000005</v>
      </c>
      <c r="L6" s="505">
        <f t="shared" si="7"/>
        <v>0.23808000000000001</v>
      </c>
      <c r="M6" s="506">
        <f t="shared" si="8"/>
        <v>691.82675573233166</v>
      </c>
      <c r="N6" s="417">
        <f t="shared" si="9"/>
        <v>8.7145381348818752E-4</v>
      </c>
      <c r="O6" s="417">
        <f t="shared" si="10"/>
        <v>2.7047825744539216</v>
      </c>
      <c r="P6" s="417">
        <f t="shared" si="11"/>
        <v>96.330408817973719</v>
      </c>
      <c r="Q6" s="417">
        <f t="shared" si="12"/>
        <v>698.55454390050363</v>
      </c>
      <c r="R6" s="417">
        <f t="shared" ref="R6:R11" si="27">O106</f>
        <v>5832.8488213649262</v>
      </c>
      <c r="S6" s="417">
        <f t="shared" si="13"/>
        <v>2827.5736324982631</v>
      </c>
      <c r="T6" s="417">
        <f t="shared" si="14"/>
        <v>48.510831968485888</v>
      </c>
      <c r="U6" s="417">
        <f t="shared" si="15"/>
        <v>260.12211588211738</v>
      </c>
      <c r="V6" s="507">
        <f t="shared" si="16"/>
        <v>1.7065095711086493</v>
      </c>
      <c r="W6" s="508">
        <f t="shared" si="17"/>
        <v>34563</v>
      </c>
      <c r="X6" s="433">
        <f t="shared" si="18"/>
        <v>270</v>
      </c>
      <c r="Y6" s="433">
        <f t="shared" si="19"/>
        <v>84</v>
      </c>
      <c r="Z6" s="433">
        <f t="shared" si="20"/>
        <v>334</v>
      </c>
      <c r="AA6" s="433">
        <f t="shared" si="21"/>
        <v>2688</v>
      </c>
      <c r="AB6" s="433">
        <f t="shared" ref="AB6:AB11" si="28">O130</f>
        <v>748</v>
      </c>
      <c r="AC6" s="433">
        <f t="shared" si="22"/>
        <v>304</v>
      </c>
      <c r="AD6" s="433">
        <f t="shared" si="23"/>
        <v>338</v>
      </c>
      <c r="AE6" s="433">
        <f t="shared" si="24"/>
        <v>69</v>
      </c>
      <c r="AF6" s="509">
        <f t="shared" si="25"/>
        <v>545</v>
      </c>
    </row>
    <row r="7" spans="2:60" s="333" customFormat="1" ht="16" x14ac:dyDescent="0.2">
      <c r="B7" s="502" t="s">
        <v>229</v>
      </c>
      <c r="C7" s="503">
        <f t="shared" si="26"/>
        <v>103.84456299999999</v>
      </c>
      <c r="D7" s="504">
        <f t="shared" si="0"/>
        <v>1.4009999999999999E-3</v>
      </c>
      <c r="E7" s="504">
        <f t="shared" si="1"/>
        <v>5.357596</v>
      </c>
      <c r="F7" s="504">
        <f t="shared" si="2"/>
        <v>55.496526000000003</v>
      </c>
      <c r="G7" s="504">
        <f t="shared" si="3"/>
        <v>104.548562</v>
      </c>
      <c r="H7" s="504">
        <f t="shared" ref="H7:H11" si="29">O83</f>
        <v>48.296979</v>
      </c>
      <c r="I7" s="504">
        <f t="shared" si="4"/>
        <v>496.974715</v>
      </c>
      <c r="J7" s="504">
        <f t="shared" si="5"/>
        <v>0.59567999999999999</v>
      </c>
      <c r="K7" s="504">
        <f t="shared" si="6"/>
        <v>2.1202480000000001</v>
      </c>
      <c r="L7" s="505">
        <f t="shared" si="7"/>
        <v>0.261986</v>
      </c>
      <c r="M7" s="506">
        <f t="shared" si="8"/>
        <v>2434.6014606127283</v>
      </c>
      <c r="N7" s="417">
        <f t="shared" si="9"/>
        <v>1.0919053866018621E-3</v>
      </c>
      <c r="O7" s="417">
        <f t="shared" si="10"/>
        <v>71.747952295558193</v>
      </c>
      <c r="P7" s="417">
        <f t="shared" si="11"/>
        <v>1566.3946935961235</v>
      </c>
      <c r="Q7" s="417">
        <f t="shared" si="12"/>
        <v>2084.9665321824591</v>
      </c>
      <c r="R7" s="417">
        <f t="shared" si="27"/>
        <v>6531.5732911767936</v>
      </c>
      <c r="S7" s="417">
        <f t="shared" si="13"/>
        <v>6649.1713156761662</v>
      </c>
      <c r="T7" s="417">
        <f t="shared" si="14"/>
        <v>115.78375294756542</v>
      </c>
      <c r="U7" s="417">
        <f t="shared" si="15"/>
        <v>648.75986037243138</v>
      </c>
      <c r="V7" s="507">
        <f t="shared" si="16"/>
        <v>9.1023679456229694</v>
      </c>
      <c r="W7" s="508">
        <f t="shared" si="17"/>
        <v>5160</v>
      </c>
      <c r="X7" s="433">
        <f t="shared" si="18"/>
        <v>20</v>
      </c>
      <c r="Y7" s="433">
        <f t="shared" si="19"/>
        <v>430</v>
      </c>
      <c r="Z7" s="433">
        <f t="shared" si="20"/>
        <v>1822</v>
      </c>
      <c r="AA7" s="433">
        <f t="shared" si="21"/>
        <v>5089</v>
      </c>
      <c r="AB7" s="433">
        <f t="shared" si="28"/>
        <v>2588</v>
      </c>
      <c r="AC7" s="433">
        <f t="shared" si="22"/>
        <v>849</v>
      </c>
      <c r="AD7" s="433">
        <f t="shared" si="23"/>
        <v>172</v>
      </c>
      <c r="AE7" s="433">
        <f t="shared" si="24"/>
        <v>317</v>
      </c>
      <c r="AF7" s="509">
        <f t="shared" si="25"/>
        <v>57</v>
      </c>
    </row>
    <row r="8" spans="2:60" s="333" customFormat="1" ht="16" x14ac:dyDescent="0.2">
      <c r="B8" s="502" t="s">
        <v>230</v>
      </c>
      <c r="C8" s="503">
        <f t="shared" si="26"/>
        <v>57.713631999999997</v>
      </c>
      <c r="D8" s="504">
        <f t="shared" si="0"/>
        <v>2.885E-3</v>
      </c>
      <c r="E8" s="504">
        <f t="shared" si="1"/>
        <v>3.3482980000000002</v>
      </c>
      <c r="F8" s="504">
        <f t="shared" si="2"/>
        <v>27.248367999999999</v>
      </c>
      <c r="G8" s="504">
        <f t="shared" si="3"/>
        <v>375.272693</v>
      </c>
      <c r="H8" s="504">
        <f t="shared" si="29"/>
        <v>97.819773999999995</v>
      </c>
      <c r="I8" s="504">
        <f t="shared" si="4"/>
        <v>109.91694099999999</v>
      </c>
      <c r="J8" s="504">
        <f t="shared" si="5"/>
        <v>0.16053100000000001</v>
      </c>
      <c r="K8" s="504">
        <f t="shared" si="6"/>
        <v>0.67932899999999996</v>
      </c>
      <c r="L8" s="505">
        <f t="shared" si="7"/>
        <v>1.049752</v>
      </c>
      <c r="M8" s="506">
        <f t="shared" si="8"/>
        <v>892.80155879892664</v>
      </c>
      <c r="N8" s="417">
        <f t="shared" si="9"/>
        <v>4.3393638725319709E-3</v>
      </c>
      <c r="O8" s="417">
        <f t="shared" si="10"/>
        <v>22.155444133881154</v>
      </c>
      <c r="P8" s="417">
        <f t="shared" si="11"/>
        <v>404.02206691436402</v>
      </c>
      <c r="Q8" s="417">
        <f t="shared" si="12"/>
        <v>3684.4302974983921</v>
      </c>
      <c r="R8" s="417">
        <f t="shared" si="27"/>
        <v>35487.917578053304</v>
      </c>
      <c r="S8" s="417">
        <f t="shared" si="13"/>
        <v>1731.1168986810178</v>
      </c>
      <c r="T8" s="417">
        <f t="shared" si="14"/>
        <v>53.955784982834132</v>
      </c>
      <c r="U8" s="417">
        <f t="shared" si="15"/>
        <v>231.02529704807873</v>
      </c>
      <c r="V8" s="507">
        <f t="shared" si="16"/>
        <v>112.98457189315189</v>
      </c>
      <c r="W8" s="508">
        <f t="shared" si="17"/>
        <v>1182</v>
      </c>
      <c r="X8" s="433">
        <f t="shared" si="18"/>
        <v>14</v>
      </c>
      <c r="Y8" s="433">
        <f t="shared" si="19"/>
        <v>174</v>
      </c>
      <c r="Z8" s="433">
        <f t="shared" si="20"/>
        <v>504</v>
      </c>
      <c r="AA8" s="433">
        <f t="shared" si="21"/>
        <v>965</v>
      </c>
      <c r="AB8" s="433">
        <f t="shared" si="28"/>
        <v>422</v>
      </c>
      <c r="AC8" s="433">
        <f t="shared" si="22"/>
        <v>231</v>
      </c>
      <c r="AD8" s="433">
        <f t="shared" si="23"/>
        <v>61</v>
      </c>
      <c r="AE8" s="433">
        <f t="shared" si="24"/>
        <v>113</v>
      </c>
      <c r="AF8" s="509">
        <f t="shared" si="25"/>
        <v>71</v>
      </c>
    </row>
    <row r="9" spans="2:60" s="333" customFormat="1" ht="16" x14ac:dyDescent="0.2">
      <c r="B9" s="502" t="s">
        <v>231</v>
      </c>
      <c r="C9" s="503">
        <f t="shared" si="26"/>
        <v>4.8218860000000001</v>
      </c>
      <c r="D9" s="504">
        <f t="shared" si="0"/>
        <v>0</v>
      </c>
      <c r="E9" s="504">
        <f t="shared" si="1"/>
        <v>0.26344200000000001</v>
      </c>
      <c r="F9" s="504">
        <f t="shared" si="2"/>
        <v>6.7827330000000003</v>
      </c>
      <c r="G9" s="504">
        <f t="shared" si="3"/>
        <v>4.15822</v>
      </c>
      <c r="H9" s="504">
        <f t="shared" si="29"/>
        <v>1.3333699999999999</v>
      </c>
      <c r="I9" s="504">
        <f t="shared" si="4"/>
        <v>28.901444000000001</v>
      </c>
      <c r="J9" s="504">
        <f t="shared" si="5"/>
        <v>4.7609999999999996E-3</v>
      </c>
      <c r="K9" s="504">
        <f t="shared" si="6"/>
        <v>6.1301000000000001E-2</v>
      </c>
      <c r="L9" s="505">
        <f t="shared" si="7"/>
        <v>9.195E-3</v>
      </c>
      <c r="M9" s="506">
        <f t="shared" si="8"/>
        <v>52.567784403769011</v>
      </c>
      <c r="N9" s="417">
        <f t="shared" si="9"/>
        <v>1.3563030734076122E-6</v>
      </c>
      <c r="O9" s="417">
        <f t="shared" si="10"/>
        <v>14.581867179084815</v>
      </c>
      <c r="P9" s="417">
        <f t="shared" si="11"/>
        <v>43.968762821917977</v>
      </c>
      <c r="Q9" s="417">
        <f t="shared" si="12"/>
        <v>43.475521413741134</v>
      </c>
      <c r="R9" s="417">
        <f t="shared" si="27"/>
        <v>372.42004791569997</v>
      </c>
      <c r="S9" s="417">
        <f t="shared" si="13"/>
        <v>148.14344898231755</v>
      </c>
      <c r="T9" s="417">
        <f t="shared" si="14"/>
        <v>1.0412207173703782</v>
      </c>
      <c r="U9" s="417">
        <f t="shared" si="15"/>
        <v>26.458569520404971</v>
      </c>
      <c r="V9" s="507">
        <f t="shared" si="16"/>
        <v>3.4533401301468882</v>
      </c>
      <c r="W9" s="508">
        <f t="shared" si="17"/>
        <v>479</v>
      </c>
      <c r="X9" s="433">
        <f t="shared" si="18"/>
        <v>2</v>
      </c>
      <c r="Y9" s="433">
        <f t="shared" si="19"/>
        <v>38</v>
      </c>
      <c r="Z9" s="433">
        <f t="shared" si="20"/>
        <v>142</v>
      </c>
      <c r="AA9" s="433">
        <f t="shared" si="21"/>
        <v>482</v>
      </c>
      <c r="AB9" s="433">
        <f t="shared" si="28"/>
        <v>292</v>
      </c>
      <c r="AC9" s="433">
        <f t="shared" si="22"/>
        <v>109</v>
      </c>
      <c r="AD9" s="433">
        <f t="shared" si="23"/>
        <v>17</v>
      </c>
      <c r="AE9" s="433">
        <f t="shared" si="24"/>
        <v>29</v>
      </c>
      <c r="AF9" s="509">
        <f t="shared" si="25"/>
        <v>15</v>
      </c>
    </row>
    <row r="10" spans="2:60" s="333" customFormat="1" ht="16" x14ac:dyDescent="0.2">
      <c r="B10" s="502" t="s">
        <v>225</v>
      </c>
      <c r="C10" s="503">
        <f t="shared" si="26"/>
        <v>46.068503999999997</v>
      </c>
      <c r="D10" s="504">
        <f t="shared" si="0"/>
        <v>0</v>
      </c>
      <c r="E10" s="504">
        <f t="shared" si="1"/>
        <v>6.6823999999999995E-2</v>
      </c>
      <c r="F10" s="504">
        <f t="shared" si="2"/>
        <v>3.152968</v>
      </c>
      <c r="G10" s="504">
        <f t="shared" si="3"/>
        <v>31.388283999999999</v>
      </c>
      <c r="H10" s="504">
        <f t="shared" si="29"/>
        <v>2.6318890000000001</v>
      </c>
      <c r="I10" s="504">
        <f t="shared" si="4"/>
        <v>1.776748</v>
      </c>
      <c r="J10" s="504">
        <f t="shared" si="5"/>
        <v>2.9649999999999999E-2</v>
      </c>
      <c r="K10" s="504">
        <f t="shared" si="6"/>
        <v>0.49457099999999998</v>
      </c>
      <c r="L10" s="505">
        <f t="shared" si="7"/>
        <v>5.0439999999999999E-3</v>
      </c>
      <c r="M10" s="506">
        <f t="shared" si="8"/>
        <v>122.9953167354758</v>
      </c>
      <c r="N10" s="417">
        <f t="shared" si="9"/>
        <v>4.967130735167298E-6</v>
      </c>
      <c r="O10" s="417">
        <f t="shared" si="10"/>
        <v>0.3380374455246053</v>
      </c>
      <c r="P10" s="417">
        <f t="shared" si="11"/>
        <v>22.829288349813293</v>
      </c>
      <c r="Q10" s="417">
        <f t="shared" si="12"/>
        <v>130.45402726292633</v>
      </c>
      <c r="R10" s="417">
        <f t="shared" si="27"/>
        <v>94.778557190370478</v>
      </c>
      <c r="S10" s="417">
        <f t="shared" si="13"/>
        <v>20.179605823255685</v>
      </c>
      <c r="T10" s="417">
        <f t="shared" si="14"/>
        <v>0.26893690213182631</v>
      </c>
      <c r="U10" s="417">
        <f t="shared" si="15"/>
        <v>131.71953972180896</v>
      </c>
      <c r="V10" s="507">
        <f t="shared" si="16"/>
        <v>4.8661517887012375E-2</v>
      </c>
      <c r="W10" s="508">
        <f t="shared" si="17"/>
        <v>468177</v>
      </c>
      <c r="X10" s="433">
        <f t="shared" si="18"/>
        <v>1417</v>
      </c>
      <c r="Y10" s="433">
        <f t="shared" si="19"/>
        <v>502</v>
      </c>
      <c r="Z10" s="433">
        <f t="shared" si="20"/>
        <v>825</v>
      </c>
      <c r="AA10" s="433">
        <f t="shared" si="21"/>
        <v>288439</v>
      </c>
      <c r="AB10" s="433">
        <f t="shared" si="28"/>
        <v>6451</v>
      </c>
      <c r="AC10" s="433">
        <f t="shared" si="22"/>
        <v>1405</v>
      </c>
      <c r="AD10" s="433">
        <f t="shared" si="23"/>
        <v>18368</v>
      </c>
      <c r="AE10" s="433">
        <f t="shared" si="24"/>
        <v>105</v>
      </c>
      <c r="AF10" s="509">
        <f t="shared" si="25"/>
        <v>3286</v>
      </c>
    </row>
    <row r="11" spans="2:60" s="333" customFormat="1" ht="16" x14ac:dyDescent="0.2">
      <c r="B11" s="502" t="s">
        <v>226</v>
      </c>
      <c r="C11" s="503">
        <f t="shared" si="26"/>
        <v>0.104757</v>
      </c>
      <c r="D11" s="504">
        <f t="shared" si="0"/>
        <v>0</v>
      </c>
      <c r="E11" s="504">
        <f t="shared" si="1"/>
        <v>3.8999999999999999E-5</v>
      </c>
      <c r="F11" s="504">
        <f t="shared" si="2"/>
        <v>1.5E-5</v>
      </c>
      <c r="G11" s="504">
        <f t="shared" si="3"/>
        <v>8.6630000000000006E-3</v>
      </c>
      <c r="H11" s="504">
        <f t="shared" si="29"/>
        <v>0.587476</v>
      </c>
      <c r="I11" s="504">
        <f t="shared" si="4"/>
        <v>2.0999999999999999E-3</v>
      </c>
      <c r="J11" s="504">
        <f t="shared" si="5"/>
        <v>3.0000000000000001E-6</v>
      </c>
      <c r="K11" s="504">
        <f t="shared" si="6"/>
        <v>0</v>
      </c>
      <c r="L11" s="505">
        <f t="shared" si="7"/>
        <v>0</v>
      </c>
      <c r="M11" s="506">
        <f t="shared" si="8"/>
        <v>3.5214383019592663E-2</v>
      </c>
      <c r="N11" s="417">
        <f t="shared" si="9"/>
        <v>0</v>
      </c>
      <c r="O11" s="417">
        <f t="shared" si="10"/>
        <v>1.4420274965232228E-6</v>
      </c>
      <c r="P11" s="417">
        <f t="shared" si="11"/>
        <v>3.8527014112332815E-7</v>
      </c>
      <c r="Q11" s="417">
        <f t="shared" si="12"/>
        <v>2.1827790642419114E-3</v>
      </c>
      <c r="R11" s="417">
        <f t="shared" si="27"/>
        <v>3.9137901096346388</v>
      </c>
      <c r="S11" s="417">
        <f t="shared" si="13"/>
        <v>3.2550561677453418E-2</v>
      </c>
      <c r="T11" s="417">
        <f t="shared" si="14"/>
        <v>8.2922269939444919E-8</v>
      </c>
      <c r="U11" s="417">
        <f t="shared" si="15"/>
        <v>0</v>
      </c>
      <c r="V11" s="507">
        <f t="shared" si="16"/>
        <v>3.4000004234258006E-7</v>
      </c>
      <c r="W11" s="508">
        <f t="shared" si="17"/>
        <v>3346</v>
      </c>
      <c r="X11" s="433">
        <f t="shared" si="18"/>
        <v>0</v>
      </c>
      <c r="Y11" s="433">
        <f t="shared" si="19"/>
        <v>5</v>
      </c>
      <c r="Z11" s="433">
        <f t="shared" si="20"/>
        <v>6</v>
      </c>
      <c r="AA11" s="433">
        <f t="shared" si="21"/>
        <v>2111</v>
      </c>
      <c r="AB11" s="433">
        <f t="shared" si="28"/>
        <v>119</v>
      </c>
      <c r="AC11" s="433">
        <f t="shared" si="22"/>
        <v>7</v>
      </c>
      <c r="AD11" s="433">
        <f t="shared" si="23"/>
        <v>2</v>
      </c>
      <c r="AE11" s="433">
        <f t="shared" si="24"/>
        <v>0</v>
      </c>
      <c r="AF11" s="509">
        <f t="shared" si="25"/>
        <v>2</v>
      </c>
    </row>
    <row r="12" spans="2:60" s="333" customFormat="1" ht="17" thickBot="1" x14ac:dyDescent="0.25">
      <c r="B12" s="510" t="s">
        <v>134</v>
      </c>
      <c r="C12" s="511">
        <f t="shared" ref="C12:AF12" si="30">SUM(C5:C11)</f>
        <v>1151.2311100000002</v>
      </c>
      <c r="D12" s="512">
        <f>SUM(D5:D11)</f>
        <v>5.7806999999999997E-2</v>
      </c>
      <c r="E12" s="512">
        <f>SUM(E5:E11)</f>
        <v>39.221687999999993</v>
      </c>
      <c r="F12" s="512">
        <f>SUM(F5:F11)</f>
        <v>567.71293700000001</v>
      </c>
      <c r="G12" s="512">
        <f t="shared" si="30"/>
        <v>1581.2865069999998</v>
      </c>
      <c r="H12" s="512">
        <f t="shared" si="30"/>
        <v>1998.273651</v>
      </c>
      <c r="I12" s="512">
        <f>SUM(I5:I11)</f>
        <v>3026.890676</v>
      </c>
      <c r="J12" s="512">
        <f t="shared" si="30"/>
        <v>16.010950999999999</v>
      </c>
      <c r="K12" s="512">
        <f t="shared" si="30"/>
        <v>18.375997000000002</v>
      </c>
      <c r="L12" s="513">
        <f t="shared" si="30"/>
        <v>10.769095</v>
      </c>
      <c r="M12" s="514">
        <f t="shared" si="30"/>
        <v>19456.757141413495</v>
      </c>
      <c r="N12" s="515">
        <f>SUM(N5:N11)</f>
        <v>5.6874794972827547E-2</v>
      </c>
      <c r="O12" s="515">
        <f t="shared" si="30"/>
        <v>681.12493740840694</v>
      </c>
      <c r="P12" s="515">
        <f>SUM(P5:P11)</f>
        <v>7167.1270028474501</v>
      </c>
      <c r="Q12" s="515">
        <f>SUM(Q5:Q11)</f>
        <v>22728.871003255339</v>
      </c>
      <c r="R12" s="515">
        <f>SUM(R5:R11)</f>
        <v>140513.76680626665</v>
      </c>
      <c r="S12" s="515">
        <f>SUM(S5:S11)</f>
        <v>27803.998615459856</v>
      </c>
      <c r="T12" s="515">
        <f t="shared" si="30"/>
        <v>4691.7952299859389</v>
      </c>
      <c r="U12" s="515">
        <f t="shared" si="30"/>
        <v>5204.3103192438612</v>
      </c>
      <c r="V12" s="516">
        <f t="shared" si="30"/>
        <v>3590.5802870156426</v>
      </c>
      <c r="W12" s="517">
        <f t="shared" si="30"/>
        <v>3588742</v>
      </c>
      <c r="X12" s="518">
        <f>SUM(X5:X11)</f>
        <v>1767</v>
      </c>
      <c r="Y12" s="518">
        <f t="shared" si="30"/>
        <v>7062</v>
      </c>
      <c r="Z12" s="518">
        <f>SUM(Z5:Z11)</f>
        <v>27960</v>
      </c>
      <c r="AA12" s="518">
        <f>SUM(AA5:AA11)</f>
        <v>2626328</v>
      </c>
      <c r="AB12" s="518">
        <f>SUM(AB5:AB11)</f>
        <v>108659</v>
      </c>
      <c r="AC12" s="518">
        <f>SUM(AC5:AC11)</f>
        <v>8581</v>
      </c>
      <c r="AD12" s="518">
        <f t="shared" si="30"/>
        <v>28668</v>
      </c>
      <c r="AE12" s="518">
        <f t="shared" si="30"/>
        <v>2609</v>
      </c>
      <c r="AF12" s="519">
        <f t="shared" si="30"/>
        <v>4366</v>
      </c>
    </row>
    <row r="13" spans="2:60" ht="16" x14ac:dyDescent="0.15">
      <c r="B13" s="520"/>
      <c r="C13" s="70">
        <f>SUM(C12:L12)</f>
        <v>8409.8304189999981</v>
      </c>
      <c r="D13" s="70"/>
      <c r="E13" s="70"/>
      <c r="F13" s="70"/>
      <c r="G13" s="70"/>
      <c r="H13" s="70"/>
      <c r="I13" s="70"/>
      <c r="J13" s="70"/>
      <c r="K13" s="70"/>
      <c r="L13" s="70"/>
      <c r="M13" s="70">
        <f>SUM(M12:V12)</f>
        <v>231838.38821769162</v>
      </c>
      <c r="N13" s="70"/>
      <c r="O13" s="70"/>
      <c r="W13" s="95">
        <f>SUM(W12:AF12)</f>
        <v>6404742</v>
      </c>
    </row>
    <row r="14" spans="2:60" ht="16" x14ac:dyDescent="0.15">
      <c r="B14" s="520"/>
      <c r="C14" s="70"/>
      <c r="D14" s="70"/>
      <c r="E14" s="70"/>
      <c r="F14" s="70"/>
      <c r="G14" s="70"/>
      <c r="H14" s="70"/>
      <c r="I14" s="70"/>
      <c r="J14" s="70"/>
      <c r="K14" s="70"/>
      <c r="L14" s="70"/>
      <c r="M14" s="70"/>
      <c r="N14" s="70"/>
      <c r="O14" s="70"/>
    </row>
    <row r="16" spans="2:60" ht="17" x14ac:dyDescent="0.15">
      <c r="L16" s="348" t="s">
        <v>386</v>
      </c>
      <c r="M16" s="333"/>
      <c r="N16" s="333"/>
      <c r="O16" s="333"/>
      <c r="P16" s="333"/>
      <c r="Q16" s="333"/>
      <c r="R16" s="333"/>
      <c r="S16" s="333"/>
      <c r="T16" s="349" t="s">
        <v>387</v>
      </c>
      <c r="U16" s="333"/>
      <c r="V16" s="333"/>
      <c r="W16" s="333"/>
      <c r="X16" s="350"/>
      <c r="Y16" s="348" t="s">
        <v>388</v>
      </c>
      <c r="Z16" s="333"/>
      <c r="AA16" s="333"/>
      <c r="AB16" s="333"/>
      <c r="AC16" s="333"/>
      <c r="AD16" s="333"/>
      <c r="AE16" s="333"/>
      <c r="AF16" s="333"/>
      <c r="AG16" s="348" t="s">
        <v>389</v>
      </c>
      <c r="AH16" s="333"/>
      <c r="AI16" s="333"/>
      <c r="AJ16" s="333"/>
      <c r="AK16" s="333"/>
      <c r="AL16" s="333"/>
      <c r="AM16" s="348" t="s">
        <v>390</v>
      </c>
      <c r="AN16" s="333"/>
      <c r="AO16" s="333"/>
      <c r="AP16" s="333"/>
      <c r="AQ16" s="333"/>
      <c r="AR16" s="333"/>
      <c r="AS16" s="333"/>
      <c r="AT16" s="333"/>
      <c r="AU16" s="333"/>
      <c r="AV16" s="333"/>
      <c r="AW16" s="333"/>
      <c r="AX16" s="333"/>
      <c r="AY16" s="333"/>
      <c r="BA16" s="333"/>
      <c r="BB16" s="333"/>
      <c r="BC16" s="333"/>
      <c r="BD16" s="333"/>
      <c r="BE16" s="333"/>
      <c r="BF16" s="333"/>
      <c r="BG16" s="333"/>
      <c r="BH16" s="333"/>
    </row>
    <row r="17" spans="12:71" ht="29" customHeight="1" x14ac:dyDescent="0.15">
      <c r="L17" s="521" t="s">
        <v>398</v>
      </c>
      <c r="M17" s="522"/>
      <c r="N17" s="522"/>
      <c r="O17" s="522"/>
      <c r="P17" s="522"/>
      <c r="Q17" s="522"/>
      <c r="R17" s="522"/>
      <c r="S17" s="522"/>
      <c r="T17" s="1029" t="s">
        <v>398</v>
      </c>
      <c r="U17" s="1029"/>
      <c r="V17" s="523"/>
      <c r="W17" s="523"/>
      <c r="X17" s="524"/>
      <c r="Y17" s="521" t="s">
        <v>398</v>
      </c>
      <c r="Z17" s="521"/>
      <c r="AA17" s="522"/>
      <c r="AB17" s="522"/>
      <c r="AC17" s="522"/>
      <c r="AD17" s="522"/>
      <c r="AE17" s="522"/>
      <c r="AF17" s="522"/>
      <c r="AG17" s="521" t="s">
        <v>398</v>
      </c>
      <c r="AH17" s="522"/>
      <c r="AI17" s="522"/>
      <c r="AJ17" s="522"/>
      <c r="AK17" s="522"/>
      <c r="AL17" s="522"/>
      <c r="AM17" s="521" t="s">
        <v>398</v>
      </c>
      <c r="AN17" s="522"/>
      <c r="AO17" s="522"/>
      <c r="AP17" s="522"/>
      <c r="AQ17" s="522"/>
      <c r="AR17" s="522"/>
      <c r="AS17" s="522"/>
      <c r="AT17" s="522"/>
      <c r="AU17" s="522"/>
      <c r="AV17" s="522"/>
      <c r="AW17" s="522"/>
      <c r="AX17" s="522"/>
      <c r="AY17" s="522"/>
      <c r="BA17" s="522"/>
      <c r="BB17" s="521"/>
      <c r="BC17" s="522"/>
      <c r="BD17" s="522"/>
      <c r="BE17" s="522"/>
      <c r="BF17" s="522"/>
      <c r="BG17" s="522"/>
      <c r="BH17" s="522"/>
    </row>
    <row r="18" spans="12:71" ht="34" x14ac:dyDescent="0.15">
      <c r="L18" s="355" t="s">
        <v>468</v>
      </c>
      <c r="M18" s="356" t="s">
        <v>397</v>
      </c>
      <c r="N18" s="356" t="s">
        <v>402</v>
      </c>
      <c r="O18" s="356" t="s">
        <v>403</v>
      </c>
      <c r="P18" s="356" t="s">
        <v>404</v>
      </c>
      <c r="Q18" s="356" t="s">
        <v>405</v>
      </c>
      <c r="R18" s="356" t="s">
        <v>134</v>
      </c>
      <c r="S18" s="333"/>
      <c r="T18" s="355" t="s">
        <v>468</v>
      </c>
      <c r="U18" s="357" t="s">
        <v>406</v>
      </c>
      <c r="V18" s="357" t="s">
        <v>407</v>
      </c>
      <c r="W18" s="356" t="s">
        <v>405</v>
      </c>
      <c r="X18" s="356" t="s">
        <v>134</v>
      </c>
      <c r="Y18" s="350"/>
      <c r="Z18" s="355" t="s">
        <v>468</v>
      </c>
      <c r="AA18" s="356" t="s">
        <v>408</v>
      </c>
      <c r="AB18" s="356" t="s">
        <v>409</v>
      </c>
      <c r="AC18" s="356" t="s">
        <v>410</v>
      </c>
      <c r="AD18" s="356" t="s">
        <v>411</v>
      </c>
      <c r="AE18" s="356" t="s">
        <v>412</v>
      </c>
      <c r="AF18" s="356" t="s">
        <v>134</v>
      </c>
      <c r="AG18" s="333"/>
      <c r="AH18" s="355" t="s">
        <v>468</v>
      </c>
      <c r="AI18" s="356" t="str">
        <f>AI29</f>
        <v>DPR</v>
      </c>
      <c r="AJ18" s="356" t="str">
        <f>AJ29</f>
        <v>GMI</v>
      </c>
      <c r="AK18" s="356" t="str">
        <f>AK29</f>
        <v>OTHER</v>
      </c>
      <c r="AL18" s="356" t="s">
        <v>134</v>
      </c>
      <c r="AM18" s="333"/>
      <c r="AN18" s="355" t="s">
        <v>468</v>
      </c>
      <c r="AO18" s="356" t="s">
        <v>413</v>
      </c>
      <c r="AP18" s="356" t="s">
        <v>414</v>
      </c>
      <c r="AQ18" s="356" t="s">
        <v>415</v>
      </c>
      <c r="AR18" s="356" t="s">
        <v>416</v>
      </c>
      <c r="AS18" s="356" t="s">
        <v>417</v>
      </c>
      <c r="AT18" s="356" t="s">
        <v>412</v>
      </c>
      <c r="AU18" s="356" t="s">
        <v>134</v>
      </c>
      <c r="AV18" s="333"/>
    </row>
    <row r="19" spans="12:71" ht="17" x14ac:dyDescent="0.15">
      <c r="L19" s="432" t="s">
        <v>220</v>
      </c>
      <c r="M19" s="362">
        <f t="shared" ref="M19:R25" si="31">M30/1000000</f>
        <v>129.84125599999999</v>
      </c>
      <c r="N19" s="362">
        <f t="shared" si="31"/>
        <v>10.701395</v>
      </c>
      <c r="O19" s="362">
        <f t="shared" si="31"/>
        <v>8.8929620000000007</v>
      </c>
      <c r="P19" s="362">
        <f t="shared" si="31"/>
        <v>749.68714799999998</v>
      </c>
      <c r="Q19" s="362">
        <f t="shared" si="31"/>
        <v>0.30371700000000001</v>
      </c>
      <c r="R19" s="362">
        <f>R30/1000000</f>
        <v>899.42647799999997</v>
      </c>
      <c r="S19" s="333"/>
      <c r="T19" s="525" t="s">
        <v>220</v>
      </c>
      <c r="U19" s="526">
        <f t="shared" ref="U19:X25" si="32">U30/1000000</f>
        <v>5.1894999999999997E-2</v>
      </c>
      <c r="V19" s="526">
        <f t="shared" si="32"/>
        <v>1.5759999999999999E-3</v>
      </c>
      <c r="W19" s="362">
        <f t="shared" si="32"/>
        <v>3.4600000000000001E-4</v>
      </c>
      <c r="X19" s="526">
        <f t="shared" si="32"/>
        <v>5.3470999999999998E-2</v>
      </c>
      <c r="Y19" s="350"/>
      <c r="Z19" s="432" t="s">
        <v>220</v>
      </c>
      <c r="AA19" s="362">
        <f t="shared" ref="AA19:AF25" si="33">AA30/1000000</f>
        <v>1.1980000000000001E-3</v>
      </c>
      <c r="AB19" s="362">
        <f t="shared" si="33"/>
        <v>8.7358100000000007</v>
      </c>
      <c r="AC19" s="362">
        <f t="shared" si="33"/>
        <v>20.480011999999999</v>
      </c>
      <c r="AD19" s="362">
        <f t="shared" si="33"/>
        <v>0.34742200000000001</v>
      </c>
      <c r="AE19" s="362">
        <f t="shared" si="33"/>
        <v>0</v>
      </c>
      <c r="AF19" s="362">
        <f>AF30/1000000</f>
        <v>29.564442</v>
      </c>
      <c r="AG19" s="333"/>
      <c r="AH19" s="432" t="s">
        <v>220</v>
      </c>
      <c r="AI19" s="362">
        <f t="shared" ref="AI19:AL25" si="34">AI30/1000000</f>
        <v>7.8129540000000004</v>
      </c>
      <c r="AJ19" s="362">
        <f t="shared" si="34"/>
        <v>2.8757700000000002</v>
      </c>
      <c r="AK19" s="362">
        <f t="shared" si="34"/>
        <v>451.40651600000001</v>
      </c>
      <c r="AL19" s="417">
        <f t="shared" si="34"/>
        <v>462.09523999999999</v>
      </c>
      <c r="AM19" s="333"/>
      <c r="AN19" s="432" t="s">
        <v>220</v>
      </c>
      <c r="AO19" s="362">
        <f t="shared" ref="AO19:AU25" si="35">AO30/1000000</f>
        <v>404.47944200000001</v>
      </c>
      <c r="AP19" s="362">
        <f t="shared" si="35"/>
        <v>8.2638210000000001</v>
      </c>
      <c r="AQ19" s="362">
        <f t="shared" si="35"/>
        <v>22.263134000000001</v>
      </c>
      <c r="AR19" s="362">
        <f t="shared" si="35"/>
        <v>598.019183</v>
      </c>
      <c r="AS19" s="362">
        <f t="shared" si="35"/>
        <v>0.27744200000000002</v>
      </c>
      <c r="AT19" s="362">
        <f t="shared" si="35"/>
        <v>2.4362999999999999E-2</v>
      </c>
      <c r="AU19" s="417">
        <f t="shared" si="35"/>
        <v>1033.327385</v>
      </c>
      <c r="AV19" s="333"/>
    </row>
    <row r="20" spans="12:71" ht="17" x14ac:dyDescent="0.15">
      <c r="L20" s="432" t="s">
        <v>221</v>
      </c>
      <c r="M20" s="362">
        <f t="shared" si="31"/>
        <v>2.0962740000000002</v>
      </c>
      <c r="N20" s="362">
        <f t="shared" si="31"/>
        <v>7.3344000000000006E-2</v>
      </c>
      <c r="O20" s="362">
        <f t="shared" si="31"/>
        <v>2.6918999999999998E-2</v>
      </c>
      <c r="P20" s="362">
        <f t="shared" si="31"/>
        <v>37.014791000000002</v>
      </c>
      <c r="Q20" s="362">
        <f t="shared" si="31"/>
        <v>3.9961999999999998E-2</v>
      </c>
      <c r="R20" s="362">
        <f t="shared" si="31"/>
        <v>39.251289999999997</v>
      </c>
      <c r="S20" s="333"/>
      <c r="T20" s="525" t="s">
        <v>221</v>
      </c>
      <c r="U20" s="526">
        <f t="shared" si="32"/>
        <v>5.0000000000000002E-5</v>
      </c>
      <c r="V20" s="526">
        <f t="shared" si="32"/>
        <v>0</v>
      </c>
      <c r="W20" s="362">
        <f t="shared" si="32"/>
        <v>0</v>
      </c>
      <c r="X20" s="526">
        <f t="shared" si="32"/>
        <v>5.0000000000000002E-5</v>
      </c>
      <c r="Y20" s="350"/>
      <c r="Z20" s="432" t="s">
        <v>221</v>
      </c>
      <c r="AA20" s="362">
        <f t="shared" si="33"/>
        <v>1.8599999999999999E-4</v>
      </c>
      <c r="AB20" s="362">
        <f t="shared" si="33"/>
        <v>0.228571</v>
      </c>
      <c r="AC20" s="362">
        <f t="shared" si="33"/>
        <v>0.39229000000000003</v>
      </c>
      <c r="AD20" s="362">
        <f t="shared" si="33"/>
        <v>0</v>
      </c>
      <c r="AE20" s="362">
        <f t="shared" si="33"/>
        <v>0</v>
      </c>
      <c r="AF20" s="362">
        <f t="shared" si="33"/>
        <v>0.62104700000000002</v>
      </c>
      <c r="AG20" s="333"/>
      <c r="AH20" s="432" t="s">
        <v>221</v>
      </c>
      <c r="AI20" s="362">
        <f t="shared" si="34"/>
        <v>6.5859000000000001E-2</v>
      </c>
      <c r="AJ20" s="362">
        <f t="shared" si="34"/>
        <v>8.2027000000000003E-2</v>
      </c>
      <c r="AK20" s="362">
        <f t="shared" si="34"/>
        <v>12.789201</v>
      </c>
      <c r="AL20" s="417">
        <f t="shared" si="34"/>
        <v>12.937087</v>
      </c>
      <c r="AM20" s="333"/>
      <c r="AN20" s="432" t="s">
        <v>221</v>
      </c>
      <c r="AO20" s="362">
        <f t="shared" si="35"/>
        <v>8.6655479999999994</v>
      </c>
      <c r="AP20" s="362">
        <f t="shared" si="35"/>
        <v>4.9370999999999998E-2</v>
      </c>
      <c r="AQ20" s="362">
        <f t="shared" si="35"/>
        <v>1.8386E-2</v>
      </c>
      <c r="AR20" s="362">
        <f t="shared" si="35"/>
        <v>23.845648000000001</v>
      </c>
      <c r="AS20" s="362">
        <f t="shared" si="35"/>
        <v>5.8999999999999998E-5</v>
      </c>
      <c r="AT20" s="362">
        <f t="shared" si="35"/>
        <v>3.6879999999999999E-3</v>
      </c>
      <c r="AU20" s="417">
        <f t="shared" si="35"/>
        <v>32.582700000000003</v>
      </c>
      <c r="AV20" s="333"/>
    </row>
    <row r="21" spans="12:71" ht="17" x14ac:dyDescent="0.15">
      <c r="L21" s="432" t="s">
        <v>229</v>
      </c>
      <c r="M21" s="362">
        <f t="shared" si="31"/>
        <v>8.1708549999999995</v>
      </c>
      <c r="N21" s="362">
        <f t="shared" si="31"/>
        <v>0.70849600000000001</v>
      </c>
      <c r="O21" s="362">
        <f t="shared" si="31"/>
        <v>5.6393610000000001</v>
      </c>
      <c r="P21" s="362">
        <f t="shared" si="31"/>
        <v>89.325828999999999</v>
      </c>
      <c r="Q21" s="362">
        <f t="shared" si="31"/>
        <v>2.1999999999999999E-5</v>
      </c>
      <c r="R21" s="362">
        <f t="shared" si="31"/>
        <v>103.84456299999999</v>
      </c>
      <c r="S21" s="333"/>
      <c r="T21" s="525" t="s">
        <v>229</v>
      </c>
      <c r="U21" s="526">
        <f t="shared" si="32"/>
        <v>1.4009999999999999E-3</v>
      </c>
      <c r="V21" s="526">
        <f t="shared" si="32"/>
        <v>0</v>
      </c>
      <c r="W21" s="362">
        <f t="shared" si="32"/>
        <v>0</v>
      </c>
      <c r="X21" s="526">
        <f t="shared" si="32"/>
        <v>1.4009999999999999E-3</v>
      </c>
      <c r="Y21" s="350"/>
      <c r="Z21" s="432" t="s">
        <v>229</v>
      </c>
      <c r="AA21" s="362">
        <f t="shared" si="33"/>
        <v>3.9999999999999998E-6</v>
      </c>
      <c r="AB21" s="362">
        <f t="shared" si="33"/>
        <v>0.86222799999999999</v>
      </c>
      <c r="AC21" s="362">
        <f t="shared" si="33"/>
        <v>4.476</v>
      </c>
      <c r="AD21" s="362">
        <f t="shared" si="33"/>
        <v>1.9363999999999999E-2</v>
      </c>
      <c r="AE21" s="362">
        <f t="shared" si="33"/>
        <v>0</v>
      </c>
      <c r="AF21" s="362">
        <f t="shared" si="33"/>
        <v>5.357596</v>
      </c>
      <c r="AG21" s="333"/>
      <c r="AH21" s="432" t="s">
        <v>229</v>
      </c>
      <c r="AI21" s="362">
        <f t="shared" si="34"/>
        <v>1.7321359999999999</v>
      </c>
      <c r="AJ21" s="362">
        <f t="shared" si="34"/>
        <v>0.82730599999999999</v>
      </c>
      <c r="AK21" s="362">
        <f t="shared" si="34"/>
        <v>52.937083999999999</v>
      </c>
      <c r="AL21" s="417">
        <f t="shared" si="34"/>
        <v>55.496526000000003</v>
      </c>
      <c r="AM21" s="333"/>
      <c r="AN21" s="432" t="s">
        <v>229</v>
      </c>
      <c r="AO21" s="362">
        <f t="shared" si="35"/>
        <v>21.869942999999999</v>
      </c>
      <c r="AP21" s="362">
        <f t="shared" si="35"/>
        <v>5.9206859999999999</v>
      </c>
      <c r="AQ21" s="362">
        <f t="shared" si="35"/>
        <v>2.2133929999999999</v>
      </c>
      <c r="AR21" s="362">
        <f t="shared" si="35"/>
        <v>74.528979000000007</v>
      </c>
      <c r="AS21" s="362">
        <f t="shared" si="35"/>
        <v>1.5561E-2</v>
      </c>
      <c r="AT21" s="362">
        <f t="shared" si="35"/>
        <v>0</v>
      </c>
      <c r="AU21" s="417">
        <f t="shared" si="35"/>
        <v>104.548562</v>
      </c>
      <c r="AV21" s="333"/>
    </row>
    <row r="22" spans="12:71" ht="17" x14ac:dyDescent="0.15">
      <c r="L22" s="432" t="s">
        <v>230</v>
      </c>
      <c r="M22" s="362">
        <f t="shared" si="31"/>
        <v>3.3573200000000001</v>
      </c>
      <c r="N22" s="362">
        <f t="shared" si="31"/>
        <v>0.17422599999999999</v>
      </c>
      <c r="O22" s="362">
        <f t="shared" si="31"/>
        <v>1.743414</v>
      </c>
      <c r="P22" s="362">
        <f t="shared" si="31"/>
        <v>52.300074000000002</v>
      </c>
      <c r="Q22" s="362">
        <f t="shared" si="31"/>
        <v>0.138598</v>
      </c>
      <c r="R22" s="362">
        <f t="shared" si="31"/>
        <v>57.713631999999997</v>
      </c>
      <c r="S22" s="333"/>
      <c r="T22" s="525" t="s">
        <v>230</v>
      </c>
      <c r="U22" s="526">
        <f t="shared" si="32"/>
        <v>2.885E-3</v>
      </c>
      <c r="V22" s="526">
        <f t="shared" si="32"/>
        <v>0</v>
      </c>
      <c r="W22" s="362">
        <f t="shared" si="32"/>
        <v>0</v>
      </c>
      <c r="X22" s="526">
        <f t="shared" si="32"/>
        <v>2.885E-3</v>
      </c>
      <c r="Y22" s="350"/>
      <c r="Z22" s="432" t="s">
        <v>230</v>
      </c>
      <c r="AA22" s="362">
        <f t="shared" si="33"/>
        <v>9.1269999999999997E-3</v>
      </c>
      <c r="AB22" s="362">
        <f t="shared" si="33"/>
        <v>0.503579</v>
      </c>
      <c r="AC22" s="362">
        <f t="shared" si="33"/>
        <v>2.826101</v>
      </c>
      <c r="AD22" s="362">
        <f t="shared" si="33"/>
        <v>2.0000000000000001E-4</v>
      </c>
      <c r="AE22" s="362">
        <f t="shared" si="33"/>
        <v>9.2910000000000006E-3</v>
      </c>
      <c r="AF22" s="362">
        <f t="shared" si="33"/>
        <v>3.3482980000000002</v>
      </c>
      <c r="AG22" s="333"/>
      <c r="AH22" s="432" t="s">
        <v>230</v>
      </c>
      <c r="AI22" s="362">
        <f t="shared" si="34"/>
        <v>0.59563699999999997</v>
      </c>
      <c r="AJ22" s="362">
        <f t="shared" si="34"/>
        <v>0.181778</v>
      </c>
      <c r="AK22" s="362">
        <f t="shared" si="34"/>
        <v>26.470953000000002</v>
      </c>
      <c r="AL22" s="417">
        <f t="shared" si="34"/>
        <v>27.248367999999999</v>
      </c>
      <c r="AM22" s="367"/>
      <c r="AN22" s="432" t="s">
        <v>230</v>
      </c>
      <c r="AO22" s="362">
        <f t="shared" si="35"/>
        <v>0.19053200000000001</v>
      </c>
      <c r="AP22" s="362">
        <f t="shared" si="35"/>
        <v>0.245361</v>
      </c>
      <c r="AQ22" s="362">
        <f t="shared" si="35"/>
        <v>0.119675</v>
      </c>
      <c r="AR22" s="362">
        <f t="shared" si="35"/>
        <v>374.62252999999998</v>
      </c>
      <c r="AS22" s="362">
        <f t="shared" si="35"/>
        <v>4.8300000000000001E-3</v>
      </c>
      <c r="AT22" s="362">
        <f t="shared" si="35"/>
        <v>8.9764999999999998E-2</v>
      </c>
      <c r="AU22" s="417">
        <f t="shared" si="35"/>
        <v>375.272693</v>
      </c>
      <c r="AV22" s="333"/>
    </row>
    <row r="23" spans="12:71" ht="17" x14ac:dyDescent="0.15">
      <c r="L23" s="432" t="s">
        <v>231</v>
      </c>
      <c r="M23" s="362">
        <f t="shared" si="31"/>
        <v>1.9004E-2</v>
      </c>
      <c r="N23" s="362">
        <f t="shared" si="31"/>
        <v>5.0047000000000001E-2</v>
      </c>
      <c r="O23" s="362">
        <f t="shared" si="31"/>
        <v>4.5000000000000003E-5</v>
      </c>
      <c r="P23" s="362">
        <f t="shared" si="31"/>
        <v>4.7527850000000003</v>
      </c>
      <c r="Q23" s="362">
        <f t="shared" si="31"/>
        <v>5.0000000000000004E-6</v>
      </c>
      <c r="R23" s="362">
        <f t="shared" si="31"/>
        <v>4.8218860000000001</v>
      </c>
      <c r="S23" s="333"/>
      <c r="T23" s="525" t="s">
        <v>231</v>
      </c>
      <c r="U23" s="526">
        <f t="shared" si="32"/>
        <v>0</v>
      </c>
      <c r="V23" s="526">
        <f t="shared" si="32"/>
        <v>0</v>
      </c>
      <c r="W23" s="362">
        <f t="shared" si="32"/>
        <v>0</v>
      </c>
      <c r="X23" s="526">
        <f t="shared" si="32"/>
        <v>0</v>
      </c>
      <c r="Y23" s="350"/>
      <c r="Z23" s="432" t="s">
        <v>231</v>
      </c>
      <c r="AA23" s="362">
        <f t="shared" si="33"/>
        <v>6.9999999999999999E-6</v>
      </c>
      <c r="AB23" s="362">
        <f t="shared" si="33"/>
        <v>9.0267E-2</v>
      </c>
      <c r="AC23" s="362">
        <f t="shared" si="33"/>
        <v>0.17316799999999999</v>
      </c>
      <c r="AD23" s="362">
        <f t="shared" si="33"/>
        <v>0</v>
      </c>
      <c r="AE23" s="362">
        <f t="shared" si="33"/>
        <v>0</v>
      </c>
      <c r="AF23" s="362">
        <f t="shared" si="33"/>
        <v>0.26344200000000001</v>
      </c>
      <c r="AG23" s="333"/>
      <c r="AH23" s="432" t="s">
        <v>231</v>
      </c>
      <c r="AI23" s="362">
        <f t="shared" si="34"/>
        <v>1.3893000000000001E-2</v>
      </c>
      <c r="AJ23" s="362">
        <f t="shared" si="34"/>
        <v>4.3711E-2</v>
      </c>
      <c r="AK23" s="362">
        <f t="shared" si="34"/>
        <v>6.7251289999999999</v>
      </c>
      <c r="AL23" s="417">
        <f t="shared" si="34"/>
        <v>6.7827330000000003</v>
      </c>
      <c r="AM23" s="333"/>
      <c r="AN23" s="432" t="s">
        <v>231</v>
      </c>
      <c r="AO23" s="362">
        <f t="shared" si="35"/>
        <v>1.4551499999999999</v>
      </c>
      <c r="AP23" s="362">
        <f t="shared" si="35"/>
        <v>3.6699999999999998E-4</v>
      </c>
      <c r="AQ23" s="362">
        <f t="shared" si="35"/>
        <v>1.2E-5</v>
      </c>
      <c r="AR23" s="362">
        <f t="shared" si="35"/>
        <v>2.6944249999999998</v>
      </c>
      <c r="AS23" s="362">
        <f t="shared" si="35"/>
        <v>8.2649999999999998E-3</v>
      </c>
      <c r="AT23" s="362">
        <f t="shared" si="35"/>
        <v>9.9999999999999995E-7</v>
      </c>
      <c r="AU23" s="417">
        <f t="shared" si="35"/>
        <v>4.15822</v>
      </c>
      <c r="AV23" s="333"/>
    </row>
    <row r="24" spans="12:71" ht="17" x14ac:dyDescent="0.15">
      <c r="L24" s="432" t="s">
        <v>225</v>
      </c>
      <c r="M24" s="362">
        <f t="shared" si="31"/>
        <v>1.1316280000000001</v>
      </c>
      <c r="N24" s="362">
        <f t="shared" si="31"/>
        <v>6.3540000000000003E-3</v>
      </c>
      <c r="O24" s="362">
        <f t="shared" si="31"/>
        <v>0.15770500000000001</v>
      </c>
      <c r="P24" s="362">
        <f t="shared" si="31"/>
        <v>44.514024999999997</v>
      </c>
      <c r="Q24" s="362">
        <f t="shared" si="31"/>
        <v>0.25879200000000002</v>
      </c>
      <c r="R24" s="362">
        <f t="shared" si="31"/>
        <v>46.068503999999997</v>
      </c>
      <c r="S24" s="333"/>
      <c r="T24" s="525" t="s">
        <v>225</v>
      </c>
      <c r="U24" s="526">
        <f t="shared" si="32"/>
        <v>0</v>
      </c>
      <c r="V24" s="526">
        <f t="shared" si="32"/>
        <v>0</v>
      </c>
      <c r="W24" s="362">
        <f t="shared" si="32"/>
        <v>0</v>
      </c>
      <c r="X24" s="526">
        <f t="shared" si="32"/>
        <v>0</v>
      </c>
      <c r="Y24" s="350"/>
      <c r="Z24" s="432" t="s">
        <v>225</v>
      </c>
      <c r="AA24" s="362">
        <f t="shared" si="33"/>
        <v>0</v>
      </c>
      <c r="AB24" s="362">
        <f t="shared" si="33"/>
        <v>2.4917999999999999E-2</v>
      </c>
      <c r="AC24" s="362">
        <f t="shared" si="33"/>
        <v>4.0730000000000002E-2</v>
      </c>
      <c r="AD24" s="362">
        <f t="shared" si="33"/>
        <v>6.6600000000000003E-4</v>
      </c>
      <c r="AE24" s="362">
        <f t="shared" si="33"/>
        <v>5.1000000000000004E-4</v>
      </c>
      <c r="AF24" s="362">
        <f t="shared" si="33"/>
        <v>6.6823999999999995E-2</v>
      </c>
      <c r="AG24" s="333"/>
      <c r="AH24" s="432" t="s">
        <v>225</v>
      </c>
      <c r="AI24" s="362">
        <f t="shared" si="34"/>
        <v>1.5598000000000001E-2</v>
      </c>
      <c r="AJ24" s="362">
        <f t="shared" si="34"/>
        <v>8.3089999999999997E-2</v>
      </c>
      <c r="AK24" s="362">
        <f t="shared" si="34"/>
        <v>3.0542799999999999</v>
      </c>
      <c r="AL24" s="417">
        <f t="shared" si="34"/>
        <v>3.152968</v>
      </c>
      <c r="AM24" s="333"/>
      <c r="AN24" s="432" t="s">
        <v>225</v>
      </c>
      <c r="AO24" s="362">
        <f t="shared" si="35"/>
        <v>5.8243799999999997</v>
      </c>
      <c r="AP24" s="362">
        <f t="shared" si="35"/>
        <v>0.11286</v>
      </c>
      <c r="AQ24" s="362">
        <f t="shared" si="35"/>
        <v>9.3139999999999994E-3</v>
      </c>
      <c r="AR24" s="362">
        <f t="shared" si="35"/>
        <v>25.436097</v>
      </c>
      <c r="AS24" s="362">
        <f t="shared" si="35"/>
        <v>6.0000000000000002E-6</v>
      </c>
      <c r="AT24" s="362">
        <f t="shared" si="35"/>
        <v>5.6270000000000001E-3</v>
      </c>
      <c r="AU24" s="417">
        <f t="shared" si="35"/>
        <v>31.388283999999999</v>
      </c>
      <c r="AV24" s="333"/>
    </row>
    <row r="25" spans="12:71" ht="17" x14ac:dyDescent="0.15">
      <c r="L25" s="432" t="s">
        <v>226</v>
      </c>
      <c r="M25" s="362">
        <f t="shared" si="31"/>
        <v>1.1E-5</v>
      </c>
      <c r="N25" s="362">
        <f t="shared" si="31"/>
        <v>1.4E-5</v>
      </c>
      <c r="O25" s="362">
        <f t="shared" si="31"/>
        <v>0</v>
      </c>
      <c r="P25" s="362">
        <f t="shared" si="31"/>
        <v>0.104642</v>
      </c>
      <c r="Q25" s="362">
        <f t="shared" si="31"/>
        <v>9.0000000000000006E-5</v>
      </c>
      <c r="R25" s="362">
        <f t="shared" si="31"/>
        <v>0.104757</v>
      </c>
      <c r="S25" s="333"/>
      <c r="T25" s="525" t="s">
        <v>226</v>
      </c>
      <c r="U25" s="526">
        <f t="shared" si="32"/>
        <v>0</v>
      </c>
      <c r="V25" s="526">
        <f t="shared" si="32"/>
        <v>0</v>
      </c>
      <c r="W25" s="362">
        <f t="shared" si="32"/>
        <v>0</v>
      </c>
      <c r="X25" s="526">
        <f t="shared" si="32"/>
        <v>0</v>
      </c>
      <c r="Y25" s="350"/>
      <c r="Z25" s="432" t="s">
        <v>226</v>
      </c>
      <c r="AA25" s="362">
        <f t="shared" si="33"/>
        <v>0</v>
      </c>
      <c r="AB25" s="362">
        <f t="shared" si="33"/>
        <v>0</v>
      </c>
      <c r="AC25" s="362">
        <f t="shared" si="33"/>
        <v>3.8999999999999999E-5</v>
      </c>
      <c r="AD25" s="362">
        <f t="shared" si="33"/>
        <v>0</v>
      </c>
      <c r="AE25" s="362">
        <f t="shared" si="33"/>
        <v>0</v>
      </c>
      <c r="AF25" s="362">
        <f t="shared" si="33"/>
        <v>3.8999999999999999E-5</v>
      </c>
      <c r="AG25" s="333"/>
      <c r="AH25" s="432" t="s">
        <v>226</v>
      </c>
      <c r="AI25" s="362">
        <f t="shared" si="34"/>
        <v>0</v>
      </c>
      <c r="AJ25" s="362">
        <f t="shared" si="34"/>
        <v>0</v>
      </c>
      <c r="AK25" s="362">
        <f t="shared" si="34"/>
        <v>1.5E-5</v>
      </c>
      <c r="AL25" s="417">
        <f t="shared" si="34"/>
        <v>1.5E-5</v>
      </c>
      <c r="AM25" s="333"/>
      <c r="AN25" s="432" t="s">
        <v>226</v>
      </c>
      <c r="AO25" s="362">
        <f t="shared" si="35"/>
        <v>5.7799999999999995E-4</v>
      </c>
      <c r="AP25" s="362">
        <f t="shared" si="35"/>
        <v>0</v>
      </c>
      <c r="AQ25" s="362">
        <f t="shared" si="35"/>
        <v>9.9999999999999995E-7</v>
      </c>
      <c r="AR25" s="362">
        <f t="shared" si="35"/>
        <v>8.0780000000000001E-3</v>
      </c>
      <c r="AS25" s="362">
        <f t="shared" si="35"/>
        <v>0</v>
      </c>
      <c r="AT25" s="362">
        <f t="shared" si="35"/>
        <v>6.0000000000000002E-6</v>
      </c>
      <c r="AU25" s="417">
        <f t="shared" si="35"/>
        <v>8.6630000000000006E-3</v>
      </c>
      <c r="AV25" s="333"/>
    </row>
    <row r="26" spans="12:71" s="311" customFormat="1" ht="17" x14ac:dyDescent="0.15">
      <c r="L26" s="527" t="s">
        <v>134</v>
      </c>
      <c r="M26" s="528">
        <f t="shared" ref="M26:R26" si="36">SUM(M19:M25)</f>
        <v>144.61634799999996</v>
      </c>
      <c r="N26" s="528">
        <f t="shared" si="36"/>
        <v>11.713876000000001</v>
      </c>
      <c r="O26" s="528">
        <f t="shared" si="36"/>
        <v>16.460406000000003</v>
      </c>
      <c r="P26" s="528">
        <f t="shared" si="36"/>
        <v>977.69929400000001</v>
      </c>
      <c r="Q26" s="528">
        <f t="shared" si="36"/>
        <v>0.74118600000000001</v>
      </c>
      <c r="R26" s="528">
        <f t="shared" si="36"/>
        <v>1151.2311100000002</v>
      </c>
      <c r="S26" s="462"/>
      <c r="T26" s="529" t="s">
        <v>134</v>
      </c>
      <c r="U26" s="530">
        <f>SUM(U19:U25)</f>
        <v>5.6230999999999996E-2</v>
      </c>
      <c r="V26" s="530">
        <f>SUM(V19:V25)</f>
        <v>1.5759999999999999E-3</v>
      </c>
      <c r="W26" s="528">
        <f t="shared" ref="W26" si="37">SUM(W19:W25)</f>
        <v>3.4600000000000001E-4</v>
      </c>
      <c r="X26" s="530">
        <f>SUM(X19:X25)</f>
        <v>5.7806999999999997E-2</v>
      </c>
      <c r="Y26" s="331"/>
      <c r="Z26" s="527" t="s">
        <v>134</v>
      </c>
      <c r="AA26" s="528">
        <f>SUM(AA19:AA25)</f>
        <v>1.0522E-2</v>
      </c>
      <c r="AB26" s="528">
        <f>SUM(AB19:AB25)</f>
        <v>10.445373000000002</v>
      </c>
      <c r="AC26" s="528">
        <f>SUM(AC19:AC25)</f>
        <v>28.388339999999999</v>
      </c>
      <c r="AD26" s="531">
        <f>AD37/1000000</f>
        <v>0.36765199999999998</v>
      </c>
      <c r="AE26" s="532">
        <f>AE37/1000000</f>
        <v>9.8010000000000007E-3</v>
      </c>
      <c r="AF26" s="528">
        <f>SUM(AF19:AF25)</f>
        <v>39.221687999999993</v>
      </c>
      <c r="AG26" s="462"/>
      <c r="AH26" s="527" t="s">
        <v>134</v>
      </c>
      <c r="AI26" s="528">
        <f t="shared" ref="AI26:AL26" si="38">SUM(AI19:AI25)</f>
        <v>10.236077</v>
      </c>
      <c r="AJ26" s="528">
        <f t="shared" si="38"/>
        <v>4.0936820000000003</v>
      </c>
      <c r="AK26" s="528">
        <f t="shared" si="38"/>
        <v>553.38317799999993</v>
      </c>
      <c r="AL26" s="528">
        <f t="shared" si="38"/>
        <v>567.71293700000001</v>
      </c>
      <c r="AM26" s="462"/>
      <c r="AN26" s="527" t="s">
        <v>134</v>
      </c>
      <c r="AO26" s="528">
        <f t="shared" ref="AO26:AU26" si="39">SUM(AO19:AO25)</f>
        <v>442.48557300000004</v>
      </c>
      <c r="AP26" s="528">
        <f t="shared" si="39"/>
        <v>14.592466000000002</v>
      </c>
      <c r="AQ26" s="528">
        <f t="shared" si="39"/>
        <v>24.623915000000004</v>
      </c>
      <c r="AR26" s="528">
        <f t="shared" si="39"/>
        <v>1099.1549400000001</v>
      </c>
      <c r="AS26" s="532">
        <f>AS37/1000000</f>
        <v>0.30616300000000002</v>
      </c>
      <c r="AT26" s="532">
        <f>AT37/1000000</f>
        <v>0.12345</v>
      </c>
      <c r="AU26" s="528">
        <f t="shared" si="39"/>
        <v>1581.2865069999998</v>
      </c>
      <c r="AV26" s="462"/>
      <c r="AW26" s="2"/>
      <c r="AX26" s="2"/>
      <c r="AY26" s="2"/>
      <c r="AZ26" s="2"/>
      <c r="BA26" s="2"/>
      <c r="BB26" s="2"/>
      <c r="BC26" s="2"/>
      <c r="BD26" s="2"/>
      <c r="BE26" s="2"/>
      <c r="BF26" s="2"/>
      <c r="BG26" s="2"/>
      <c r="BH26" s="2"/>
      <c r="BI26" s="2"/>
      <c r="BJ26" s="2"/>
      <c r="BK26" s="2"/>
      <c r="BL26" s="2"/>
      <c r="BM26" s="2"/>
      <c r="BN26" s="2"/>
      <c r="BO26" s="2"/>
      <c r="BP26" s="2"/>
      <c r="BQ26" s="2"/>
      <c r="BR26" s="2"/>
      <c r="BS26" s="2"/>
    </row>
    <row r="27" spans="12:71" ht="16" x14ac:dyDescent="0.15">
      <c r="L27" s="333"/>
      <c r="M27" s="348"/>
      <c r="N27" s="333"/>
      <c r="O27" s="333"/>
      <c r="P27" s="333"/>
      <c r="Q27" s="333"/>
      <c r="R27" s="333"/>
      <c r="S27" s="333"/>
      <c r="T27" s="350"/>
      <c r="U27" s="350"/>
      <c r="V27" s="350"/>
      <c r="W27" s="350"/>
      <c r="X27" s="350"/>
      <c r="Y27" s="350"/>
      <c r="Z27" s="348"/>
      <c r="AA27" s="333"/>
      <c r="AB27" s="333"/>
      <c r="AC27" s="333"/>
      <c r="AD27" s="333"/>
      <c r="AE27" s="333"/>
      <c r="AF27" s="333"/>
      <c r="AG27" s="333"/>
      <c r="AH27" s="333"/>
      <c r="AI27" s="333"/>
      <c r="AJ27" s="333"/>
      <c r="AK27" s="333"/>
      <c r="AL27" s="333"/>
      <c r="AM27" s="333"/>
      <c r="AN27" s="333"/>
      <c r="AO27" s="333"/>
      <c r="AP27" s="333"/>
      <c r="AQ27" s="333"/>
      <c r="AR27" s="333"/>
      <c r="AS27" s="333"/>
      <c r="AT27" s="333"/>
      <c r="AU27" s="333"/>
      <c r="AV27" s="333"/>
      <c r="AW27" s="333"/>
      <c r="AX27" s="333"/>
      <c r="AY27" s="333"/>
      <c r="AZ27" s="333"/>
      <c r="BA27" s="333"/>
      <c r="BB27" s="348"/>
      <c r="BC27" s="333"/>
      <c r="BD27" s="333"/>
      <c r="BE27" s="333"/>
      <c r="BF27" s="333"/>
      <c r="BG27" s="333"/>
      <c r="BH27" s="333"/>
      <c r="BI27" s="333"/>
    </row>
    <row r="28" spans="12:71" ht="25" customHeight="1" x14ac:dyDescent="0.15">
      <c r="L28" s="521" t="s">
        <v>427</v>
      </c>
      <c r="M28" s="522"/>
      <c r="N28" s="522"/>
      <c r="O28" s="522"/>
      <c r="P28" s="522"/>
      <c r="Q28" s="522"/>
      <c r="R28" s="522"/>
      <c r="S28" s="522"/>
      <c r="T28" s="1029" t="s">
        <v>427</v>
      </c>
      <c r="U28" s="1029"/>
      <c r="V28" s="523"/>
      <c r="W28" s="523"/>
      <c r="X28" s="523"/>
      <c r="Y28" s="524"/>
      <c r="Z28" s="521" t="s">
        <v>427</v>
      </c>
      <c r="AA28" s="522"/>
      <c r="AB28" s="522"/>
      <c r="AC28" s="522"/>
      <c r="AD28" s="522"/>
      <c r="AE28" s="522"/>
      <c r="AF28" s="522"/>
      <c r="AG28" s="522"/>
      <c r="AH28" s="521" t="s">
        <v>427</v>
      </c>
      <c r="AI28" s="522"/>
      <c r="AJ28" s="522"/>
      <c r="AK28" s="522"/>
      <c r="AL28" s="522"/>
      <c r="AM28" s="522"/>
      <c r="AN28" s="521" t="s">
        <v>427</v>
      </c>
      <c r="AO28" s="522"/>
      <c r="AP28" s="522"/>
      <c r="AQ28" s="522"/>
      <c r="AR28" s="522"/>
      <c r="AS28" s="522"/>
      <c r="AT28" s="522"/>
      <c r="AU28" s="522"/>
      <c r="AV28" s="522"/>
      <c r="AW28" s="522"/>
      <c r="AX28" s="522"/>
      <c r="AY28" s="522"/>
      <c r="AZ28" s="522"/>
      <c r="BA28" s="521"/>
      <c r="BB28" s="521"/>
      <c r="BC28" s="522"/>
      <c r="BD28" s="522"/>
      <c r="BE28" s="522"/>
      <c r="BF28" s="522"/>
      <c r="BG28" s="522"/>
      <c r="BH28" s="522"/>
      <c r="BI28" s="522"/>
    </row>
    <row r="29" spans="12:71" ht="34" x14ac:dyDescent="0.15">
      <c r="L29" s="355" t="s">
        <v>468</v>
      </c>
      <c r="M29" s="356" t="s">
        <v>397</v>
      </c>
      <c r="N29" s="356" t="s">
        <v>428</v>
      </c>
      <c r="O29" s="356" t="s">
        <v>418</v>
      </c>
      <c r="P29" s="356" t="s">
        <v>419</v>
      </c>
      <c r="Q29" s="356" t="s">
        <v>405</v>
      </c>
      <c r="R29" s="356" t="s">
        <v>134</v>
      </c>
      <c r="S29" s="333"/>
      <c r="T29" s="355" t="s">
        <v>468</v>
      </c>
      <c r="U29" s="357" t="s">
        <v>406</v>
      </c>
      <c r="V29" s="357" t="s">
        <v>407</v>
      </c>
      <c r="W29" s="356" t="s">
        <v>405</v>
      </c>
      <c r="X29" s="356" t="s">
        <v>134</v>
      </c>
      <c r="Y29" s="350"/>
      <c r="Z29" s="355" t="s">
        <v>468</v>
      </c>
      <c r="AA29" s="356" t="s">
        <v>420</v>
      </c>
      <c r="AB29" s="356" t="s">
        <v>421</v>
      </c>
      <c r="AC29" s="356" t="s">
        <v>422</v>
      </c>
      <c r="AD29" s="356" t="s">
        <v>411</v>
      </c>
      <c r="AE29" s="356" t="s">
        <v>412</v>
      </c>
      <c r="AF29" s="356" t="s">
        <v>134</v>
      </c>
      <c r="AG29" s="333"/>
      <c r="AH29" s="355" t="s">
        <v>468</v>
      </c>
      <c r="AI29" s="356" t="s">
        <v>423</v>
      </c>
      <c r="AJ29" s="356" t="s">
        <v>424</v>
      </c>
      <c r="AK29" s="356" t="s">
        <v>412</v>
      </c>
      <c r="AL29" s="356" t="s">
        <v>134</v>
      </c>
      <c r="AM29" s="333"/>
      <c r="AN29" s="355" t="s">
        <v>468</v>
      </c>
      <c r="AO29" s="356" t="s">
        <v>426</v>
      </c>
      <c r="AP29" s="356" t="s">
        <v>418</v>
      </c>
      <c r="AQ29" s="356" t="s">
        <v>429</v>
      </c>
      <c r="AR29" s="356" t="s">
        <v>419</v>
      </c>
      <c r="AS29" s="356" t="s">
        <v>430</v>
      </c>
      <c r="AT29" s="356" t="s">
        <v>412</v>
      </c>
      <c r="AU29" s="356" t="s">
        <v>134</v>
      </c>
      <c r="AV29" s="333"/>
    </row>
    <row r="30" spans="12:71" ht="17" x14ac:dyDescent="0.15">
      <c r="L30" s="432" t="s">
        <v>220</v>
      </c>
      <c r="M30" s="533">
        <v>129841256</v>
      </c>
      <c r="N30" s="533">
        <v>10701395</v>
      </c>
      <c r="O30" s="533">
        <v>8892962</v>
      </c>
      <c r="P30" s="533">
        <v>749687148</v>
      </c>
      <c r="Q30" s="533">
        <v>303717</v>
      </c>
      <c r="R30" s="533">
        <f>SUM(M30:Q30)</f>
        <v>899426478</v>
      </c>
      <c r="S30" s="333"/>
      <c r="T30" s="525" t="s">
        <v>220</v>
      </c>
      <c r="U30" s="534">
        <v>51895</v>
      </c>
      <c r="V30" s="534">
        <v>1576</v>
      </c>
      <c r="W30" s="534">
        <v>346</v>
      </c>
      <c r="X30" s="534">
        <f t="shared" ref="X30:X36" si="40">SUM(U30:V30)</f>
        <v>53471</v>
      </c>
      <c r="Y30" s="350"/>
      <c r="Z30" s="432" t="s">
        <v>220</v>
      </c>
      <c r="AA30" s="535">
        <v>1198</v>
      </c>
      <c r="AB30" s="535">
        <v>8735810</v>
      </c>
      <c r="AC30" s="535">
        <v>20480012</v>
      </c>
      <c r="AD30" s="535">
        <v>347422</v>
      </c>
      <c r="AE30" s="535"/>
      <c r="AF30" s="382">
        <f>SUM(AA30:AE30)</f>
        <v>29564442</v>
      </c>
      <c r="AG30" s="333"/>
      <c r="AH30" s="432" t="s">
        <v>220</v>
      </c>
      <c r="AI30" s="533">
        <v>7812954</v>
      </c>
      <c r="AJ30" s="533">
        <v>2875770</v>
      </c>
      <c r="AK30" s="533">
        <v>451406516</v>
      </c>
      <c r="AL30" s="533">
        <f>SUM(AI30:AK30)</f>
        <v>462095240</v>
      </c>
      <c r="AM30" s="333"/>
      <c r="AN30" s="432" t="s">
        <v>220</v>
      </c>
      <c r="AO30" s="533">
        <v>404479442</v>
      </c>
      <c r="AP30" s="533">
        <v>8263821</v>
      </c>
      <c r="AQ30" s="533">
        <v>22263134</v>
      </c>
      <c r="AR30" s="533">
        <v>598019183</v>
      </c>
      <c r="AS30" s="533">
        <v>277442</v>
      </c>
      <c r="AT30" s="533">
        <v>24363</v>
      </c>
      <c r="AU30" s="533">
        <f>SUM(AO30:AT30)</f>
        <v>1033327385</v>
      </c>
      <c r="AV30" s="333"/>
    </row>
    <row r="31" spans="12:71" ht="17" x14ac:dyDescent="0.15">
      <c r="L31" s="432" t="s">
        <v>221</v>
      </c>
      <c r="M31" s="533">
        <v>2096274</v>
      </c>
      <c r="N31" s="533">
        <v>73344</v>
      </c>
      <c r="O31" s="533">
        <v>26919</v>
      </c>
      <c r="P31" s="533">
        <v>37014791</v>
      </c>
      <c r="Q31" s="533">
        <v>39962</v>
      </c>
      <c r="R31" s="533">
        <f t="shared" ref="R31:R36" si="41">SUM(M31:Q31)</f>
        <v>39251290</v>
      </c>
      <c r="S31" s="333"/>
      <c r="T31" s="525" t="s">
        <v>221</v>
      </c>
      <c r="U31" s="534">
        <v>50</v>
      </c>
      <c r="V31" s="534">
        <v>0</v>
      </c>
      <c r="W31" s="534"/>
      <c r="X31" s="534">
        <f t="shared" si="40"/>
        <v>50</v>
      </c>
      <c r="Y31" s="350"/>
      <c r="Z31" s="432" t="s">
        <v>221</v>
      </c>
      <c r="AA31" s="535">
        <v>186</v>
      </c>
      <c r="AB31" s="535">
        <v>228571</v>
      </c>
      <c r="AC31" s="535">
        <v>392290</v>
      </c>
      <c r="AD31" s="535">
        <v>0</v>
      </c>
      <c r="AE31" s="535"/>
      <c r="AF31" s="382">
        <f t="shared" ref="AF31:AF36" si="42">SUM(AA31:AE31)</f>
        <v>621047</v>
      </c>
      <c r="AG31" s="333"/>
      <c r="AH31" s="432" t="s">
        <v>221</v>
      </c>
      <c r="AI31" s="533">
        <v>65859</v>
      </c>
      <c r="AJ31" s="533">
        <v>82027</v>
      </c>
      <c r="AK31" s="533">
        <v>12789201</v>
      </c>
      <c r="AL31" s="533">
        <f t="shared" ref="AL31:AL36" si="43">SUM(AI31:AK31)</f>
        <v>12937087</v>
      </c>
      <c r="AM31" s="333"/>
      <c r="AN31" s="432" t="s">
        <v>221</v>
      </c>
      <c r="AO31" s="533">
        <v>8665548</v>
      </c>
      <c r="AP31" s="533">
        <v>49371</v>
      </c>
      <c r="AQ31" s="533">
        <v>18386</v>
      </c>
      <c r="AR31" s="533">
        <v>23845648</v>
      </c>
      <c r="AS31" s="533">
        <v>59</v>
      </c>
      <c r="AT31" s="533">
        <v>3688</v>
      </c>
      <c r="AU31" s="533">
        <f t="shared" ref="AU31:AU36" si="44">SUM(AO31:AT31)</f>
        <v>32582700</v>
      </c>
      <c r="AV31" s="333"/>
    </row>
    <row r="32" spans="12:71" ht="17" x14ac:dyDescent="0.15">
      <c r="L32" s="432" t="s">
        <v>229</v>
      </c>
      <c r="M32" s="533">
        <v>8170855</v>
      </c>
      <c r="N32" s="533">
        <v>708496</v>
      </c>
      <c r="O32" s="533">
        <v>5639361</v>
      </c>
      <c r="P32" s="533">
        <v>89325829</v>
      </c>
      <c r="Q32" s="533">
        <v>22</v>
      </c>
      <c r="R32" s="533">
        <f t="shared" si="41"/>
        <v>103844563</v>
      </c>
      <c r="S32" s="333"/>
      <c r="T32" s="525" t="s">
        <v>229</v>
      </c>
      <c r="U32" s="534">
        <v>1401</v>
      </c>
      <c r="V32" s="534"/>
      <c r="W32" s="534"/>
      <c r="X32" s="534">
        <f t="shared" si="40"/>
        <v>1401</v>
      </c>
      <c r="Y32" s="350"/>
      <c r="Z32" s="432" t="s">
        <v>229</v>
      </c>
      <c r="AA32" s="535">
        <v>4</v>
      </c>
      <c r="AB32" s="535">
        <v>862228</v>
      </c>
      <c r="AC32" s="535">
        <v>4476000</v>
      </c>
      <c r="AD32" s="535">
        <v>19364</v>
      </c>
      <c r="AE32" s="535"/>
      <c r="AF32" s="382">
        <f t="shared" si="42"/>
        <v>5357596</v>
      </c>
      <c r="AG32" s="333"/>
      <c r="AH32" s="432" t="s">
        <v>229</v>
      </c>
      <c r="AI32" s="533">
        <v>1732136</v>
      </c>
      <c r="AJ32" s="533">
        <v>827306</v>
      </c>
      <c r="AK32" s="533">
        <v>52937084</v>
      </c>
      <c r="AL32" s="533">
        <f t="shared" si="43"/>
        <v>55496526</v>
      </c>
      <c r="AM32" s="333"/>
      <c r="AN32" s="432" t="s">
        <v>229</v>
      </c>
      <c r="AO32" s="533">
        <v>21869943</v>
      </c>
      <c r="AP32" s="533">
        <v>5920686</v>
      </c>
      <c r="AQ32" s="533">
        <v>2213393</v>
      </c>
      <c r="AR32" s="533">
        <v>74528979</v>
      </c>
      <c r="AS32" s="533">
        <v>15561</v>
      </c>
      <c r="AT32" s="533"/>
      <c r="AU32" s="533">
        <f t="shared" si="44"/>
        <v>104548562</v>
      </c>
      <c r="AV32" s="333"/>
    </row>
    <row r="33" spans="12:71" ht="17" x14ac:dyDescent="0.15">
      <c r="L33" s="432" t="s">
        <v>230</v>
      </c>
      <c r="M33" s="533">
        <v>3357320</v>
      </c>
      <c r="N33" s="533">
        <v>174226</v>
      </c>
      <c r="O33" s="533">
        <v>1743414</v>
      </c>
      <c r="P33" s="533">
        <v>52300074</v>
      </c>
      <c r="Q33" s="533">
        <v>138598</v>
      </c>
      <c r="R33" s="533">
        <f t="shared" si="41"/>
        <v>57713632</v>
      </c>
      <c r="S33" s="333"/>
      <c r="T33" s="525" t="s">
        <v>230</v>
      </c>
      <c r="U33" s="534">
        <v>2885</v>
      </c>
      <c r="V33" s="534">
        <v>0</v>
      </c>
      <c r="W33" s="534">
        <v>0</v>
      </c>
      <c r="X33" s="534">
        <f t="shared" si="40"/>
        <v>2885</v>
      </c>
      <c r="Y33" s="350"/>
      <c r="Z33" s="432" t="s">
        <v>230</v>
      </c>
      <c r="AA33" s="535">
        <v>9127</v>
      </c>
      <c r="AB33" s="535">
        <v>503579</v>
      </c>
      <c r="AC33" s="535">
        <v>2826101</v>
      </c>
      <c r="AD33" s="535">
        <v>200</v>
      </c>
      <c r="AE33" s="535">
        <v>9291</v>
      </c>
      <c r="AF33" s="382">
        <f t="shared" si="42"/>
        <v>3348298</v>
      </c>
      <c r="AG33" s="333"/>
      <c r="AH33" s="432" t="s">
        <v>230</v>
      </c>
      <c r="AI33" s="533">
        <v>595637</v>
      </c>
      <c r="AJ33" s="533">
        <v>181778</v>
      </c>
      <c r="AK33" s="533">
        <v>26470953</v>
      </c>
      <c r="AL33" s="533">
        <f t="shared" si="43"/>
        <v>27248368</v>
      </c>
      <c r="AM33" s="333"/>
      <c r="AN33" s="432" t="s">
        <v>230</v>
      </c>
      <c r="AO33" s="533">
        <v>190532</v>
      </c>
      <c r="AP33" s="533">
        <v>245361</v>
      </c>
      <c r="AQ33" s="533">
        <v>119675</v>
      </c>
      <c r="AR33" s="533">
        <v>374622530</v>
      </c>
      <c r="AS33" s="533">
        <v>4830</v>
      </c>
      <c r="AT33" s="533">
        <v>89765</v>
      </c>
      <c r="AU33" s="533">
        <f t="shared" si="44"/>
        <v>375272693</v>
      </c>
      <c r="AV33" s="333"/>
    </row>
    <row r="34" spans="12:71" ht="17" x14ac:dyDescent="0.15">
      <c r="L34" s="432" t="s">
        <v>231</v>
      </c>
      <c r="M34" s="533">
        <v>19004</v>
      </c>
      <c r="N34" s="533">
        <v>50047</v>
      </c>
      <c r="O34" s="533">
        <v>45</v>
      </c>
      <c r="P34" s="533">
        <v>4752785</v>
      </c>
      <c r="Q34" s="533">
        <v>5</v>
      </c>
      <c r="R34" s="533">
        <f t="shared" si="41"/>
        <v>4821886</v>
      </c>
      <c r="S34" s="333"/>
      <c r="T34" s="525" t="s">
        <v>231</v>
      </c>
      <c r="U34" s="534">
        <v>0</v>
      </c>
      <c r="V34" s="534"/>
      <c r="W34" s="534"/>
      <c r="X34" s="534">
        <f t="shared" si="40"/>
        <v>0</v>
      </c>
      <c r="Y34" s="350"/>
      <c r="Z34" s="432" t="s">
        <v>231</v>
      </c>
      <c r="AA34" s="535">
        <v>7</v>
      </c>
      <c r="AB34" s="535">
        <v>90267</v>
      </c>
      <c r="AC34" s="535">
        <v>173168</v>
      </c>
      <c r="AD34" s="535">
        <v>0</v>
      </c>
      <c r="AE34" s="535"/>
      <c r="AF34" s="382">
        <f t="shared" si="42"/>
        <v>263442</v>
      </c>
      <c r="AG34" s="333"/>
      <c r="AH34" s="432" t="s">
        <v>231</v>
      </c>
      <c r="AI34" s="533">
        <v>13893</v>
      </c>
      <c r="AJ34" s="533">
        <v>43711</v>
      </c>
      <c r="AK34" s="533">
        <v>6725129</v>
      </c>
      <c r="AL34" s="533">
        <f t="shared" si="43"/>
        <v>6782733</v>
      </c>
      <c r="AM34" s="333"/>
      <c r="AN34" s="432" t="s">
        <v>231</v>
      </c>
      <c r="AO34" s="533">
        <v>1455150</v>
      </c>
      <c r="AP34" s="533">
        <v>367</v>
      </c>
      <c r="AQ34" s="533">
        <v>12</v>
      </c>
      <c r="AR34" s="533">
        <v>2694425</v>
      </c>
      <c r="AS34" s="533">
        <v>8265</v>
      </c>
      <c r="AT34" s="533">
        <v>1</v>
      </c>
      <c r="AU34" s="533">
        <f t="shared" si="44"/>
        <v>4158220</v>
      </c>
      <c r="AV34" s="333"/>
    </row>
    <row r="35" spans="12:71" ht="17" x14ac:dyDescent="0.15">
      <c r="L35" s="432" t="s">
        <v>225</v>
      </c>
      <c r="M35" s="533">
        <v>1131628</v>
      </c>
      <c r="N35" s="533">
        <v>6354</v>
      </c>
      <c r="O35" s="533">
        <v>157705</v>
      </c>
      <c r="P35" s="533">
        <v>44514025</v>
      </c>
      <c r="Q35" s="533">
        <v>258792</v>
      </c>
      <c r="R35" s="533">
        <f t="shared" si="41"/>
        <v>46068504</v>
      </c>
      <c r="S35" s="333"/>
      <c r="T35" s="525" t="s">
        <v>225</v>
      </c>
      <c r="U35" s="534">
        <v>0</v>
      </c>
      <c r="V35" s="534">
        <v>0</v>
      </c>
      <c r="W35" s="534"/>
      <c r="X35" s="534">
        <f t="shared" si="40"/>
        <v>0</v>
      </c>
      <c r="Y35" s="350"/>
      <c r="Z35" s="432" t="s">
        <v>225</v>
      </c>
      <c r="AA35" s="535"/>
      <c r="AB35" s="535">
        <v>24918</v>
      </c>
      <c r="AC35" s="535">
        <v>40730</v>
      </c>
      <c r="AD35" s="535">
        <v>666</v>
      </c>
      <c r="AE35" s="535">
        <v>510</v>
      </c>
      <c r="AF35" s="382">
        <f t="shared" si="42"/>
        <v>66824</v>
      </c>
      <c r="AG35" s="333"/>
      <c r="AH35" s="432" t="s">
        <v>225</v>
      </c>
      <c r="AI35" s="533">
        <v>15598</v>
      </c>
      <c r="AJ35" s="533">
        <v>83090</v>
      </c>
      <c r="AK35" s="533">
        <v>3054280</v>
      </c>
      <c r="AL35" s="533">
        <f t="shared" si="43"/>
        <v>3152968</v>
      </c>
      <c r="AM35" s="333"/>
      <c r="AN35" s="432" t="s">
        <v>225</v>
      </c>
      <c r="AO35" s="533">
        <v>5824380</v>
      </c>
      <c r="AP35" s="533">
        <v>112860</v>
      </c>
      <c r="AQ35" s="533">
        <v>9314</v>
      </c>
      <c r="AR35" s="533">
        <v>25436097</v>
      </c>
      <c r="AS35" s="533">
        <v>6</v>
      </c>
      <c r="AT35" s="533">
        <v>5627</v>
      </c>
      <c r="AU35" s="533">
        <f t="shared" si="44"/>
        <v>31388284</v>
      </c>
      <c r="AV35" s="333"/>
    </row>
    <row r="36" spans="12:71" ht="17" x14ac:dyDescent="0.15">
      <c r="L36" s="432" t="s">
        <v>226</v>
      </c>
      <c r="M36" s="533">
        <v>11</v>
      </c>
      <c r="N36" s="533">
        <v>14</v>
      </c>
      <c r="O36" s="533"/>
      <c r="P36" s="533">
        <v>104642</v>
      </c>
      <c r="Q36" s="533">
        <v>90</v>
      </c>
      <c r="R36" s="533">
        <f t="shared" si="41"/>
        <v>104757</v>
      </c>
      <c r="S36" s="333"/>
      <c r="T36" s="525" t="s">
        <v>226</v>
      </c>
      <c r="U36" s="534"/>
      <c r="V36" s="534"/>
      <c r="W36" s="534"/>
      <c r="X36" s="534">
        <f t="shared" si="40"/>
        <v>0</v>
      </c>
      <c r="Y36" s="350"/>
      <c r="Z36" s="432" t="s">
        <v>226</v>
      </c>
      <c r="AA36" s="535"/>
      <c r="AB36" s="535"/>
      <c r="AC36" s="535">
        <v>39</v>
      </c>
      <c r="AD36" s="535"/>
      <c r="AE36" s="535"/>
      <c r="AF36" s="382">
        <f t="shared" si="42"/>
        <v>39</v>
      </c>
      <c r="AG36" s="333"/>
      <c r="AH36" s="432" t="s">
        <v>226</v>
      </c>
      <c r="AI36" s="533"/>
      <c r="AJ36" s="533"/>
      <c r="AK36" s="533">
        <v>15</v>
      </c>
      <c r="AL36" s="533">
        <f t="shared" si="43"/>
        <v>15</v>
      </c>
      <c r="AM36" s="333"/>
      <c r="AN36" s="432" t="s">
        <v>226</v>
      </c>
      <c r="AO36" s="533">
        <v>578</v>
      </c>
      <c r="AP36" s="533"/>
      <c r="AQ36" s="533">
        <v>1</v>
      </c>
      <c r="AR36" s="533">
        <v>8078</v>
      </c>
      <c r="AS36" s="533"/>
      <c r="AT36" s="533">
        <v>6</v>
      </c>
      <c r="AU36" s="533">
        <f t="shared" si="44"/>
        <v>8663</v>
      </c>
      <c r="AV36" s="333"/>
    </row>
    <row r="37" spans="12:71" s="311" customFormat="1" ht="17" x14ac:dyDescent="0.15">
      <c r="L37" s="527" t="s">
        <v>134</v>
      </c>
      <c r="M37" s="536">
        <f t="shared" ref="M37:R37" si="45">SUM(M30:M36)</f>
        <v>144616348</v>
      </c>
      <c r="N37" s="536">
        <f t="shared" si="45"/>
        <v>11713876</v>
      </c>
      <c r="O37" s="536">
        <f t="shared" si="45"/>
        <v>16460406</v>
      </c>
      <c r="P37" s="536">
        <f t="shared" si="45"/>
        <v>977699294</v>
      </c>
      <c r="Q37" s="536">
        <f t="shared" si="45"/>
        <v>741186</v>
      </c>
      <c r="R37" s="536">
        <f t="shared" si="45"/>
        <v>1151231110</v>
      </c>
      <c r="S37" s="462"/>
      <c r="T37" s="529" t="s">
        <v>134</v>
      </c>
      <c r="U37" s="537">
        <f>SUM(U30:U36)</f>
        <v>56231</v>
      </c>
      <c r="V37" s="537">
        <f>SUM(V30:V36)</f>
        <v>1576</v>
      </c>
      <c r="W37" s="537"/>
      <c r="X37" s="537">
        <f>SUM(X30:X36)</f>
        <v>57807</v>
      </c>
      <c r="Y37" s="331"/>
      <c r="Z37" s="527" t="s">
        <v>134</v>
      </c>
      <c r="AA37" s="538">
        <f t="shared" ref="AA37:AF37" si="46">SUM(AA30:AA36)</f>
        <v>10522</v>
      </c>
      <c r="AB37" s="538">
        <f t="shared" si="46"/>
        <v>10445373</v>
      </c>
      <c r="AC37" s="538">
        <f t="shared" si="46"/>
        <v>28388340</v>
      </c>
      <c r="AD37" s="538">
        <f t="shared" si="46"/>
        <v>367652</v>
      </c>
      <c r="AE37" s="538">
        <f t="shared" si="46"/>
        <v>9801</v>
      </c>
      <c r="AF37" s="538">
        <f t="shared" si="46"/>
        <v>39221688</v>
      </c>
      <c r="AG37" s="462"/>
      <c r="AH37" s="527" t="s">
        <v>134</v>
      </c>
      <c r="AI37" s="536">
        <f t="shared" ref="AI37:AL37" si="47">SUM(AI30:AI36)</f>
        <v>10236077</v>
      </c>
      <c r="AJ37" s="536">
        <f t="shared" si="47"/>
        <v>4093682</v>
      </c>
      <c r="AK37" s="536">
        <f t="shared" si="47"/>
        <v>553383178</v>
      </c>
      <c r="AL37" s="536">
        <f t="shared" si="47"/>
        <v>567712937</v>
      </c>
      <c r="AM37" s="462"/>
      <c r="AN37" s="527" t="s">
        <v>134</v>
      </c>
      <c r="AO37" s="536">
        <f t="shared" ref="AO37:AT37" si="48">SUM(AO30:AO36)</f>
        <v>442485573</v>
      </c>
      <c r="AP37" s="536">
        <f t="shared" si="48"/>
        <v>14592466</v>
      </c>
      <c r="AQ37" s="536">
        <f t="shared" si="48"/>
        <v>24623915</v>
      </c>
      <c r="AR37" s="536">
        <f t="shared" si="48"/>
        <v>1099154940</v>
      </c>
      <c r="AS37" s="536">
        <f t="shared" si="48"/>
        <v>306163</v>
      </c>
      <c r="AT37" s="536">
        <f t="shared" si="48"/>
        <v>123450</v>
      </c>
      <c r="AU37" s="536">
        <f>SUM(AU30:AU36)</f>
        <v>1581286507</v>
      </c>
      <c r="AV37" s="462"/>
      <c r="AW37" s="2"/>
      <c r="AX37" s="2"/>
      <c r="AY37" s="2"/>
      <c r="AZ37" s="2"/>
      <c r="BA37" s="2"/>
      <c r="BB37" s="2"/>
      <c r="BC37" s="2"/>
      <c r="BD37" s="2"/>
      <c r="BE37" s="2"/>
      <c r="BF37" s="2"/>
      <c r="BG37" s="2"/>
      <c r="BH37" s="2"/>
      <c r="BI37" s="2"/>
      <c r="BJ37" s="2"/>
      <c r="BK37" s="2"/>
      <c r="BL37" s="2"/>
      <c r="BM37" s="2"/>
      <c r="BN37" s="2"/>
      <c r="BO37" s="2"/>
      <c r="BP37" s="2"/>
      <c r="BQ37" s="2"/>
      <c r="BR37" s="2"/>
      <c r="BS37" s="2"/>
    </row>
    <row r="38" spans="12:71" ht="16" x14ac:dyDescent="0.15">
      <c r="L38" s="332"/>
      <c r="M38" s="346"/>
      <c r="N38" s="346"/>
      <c r="O38" s="346"/>
      <c r="P38" s="346"/>
      <c r="Q38" s="346"/>
      <c r="R38" s="346"/>
      <c r="S38" s="333"/>
      <c r="T38" s="350"/>
      <c r="U38" s="350"/>
      <c r="V38" s="350"/>
      <c r="W38" s="350"/>
      <c r="X38" s="350"/>
      <c r="Y38" s="333"/>
      <c r="Z38" s="333"/>
      <c r="AA38" s="333"/>
      <c r="AB38" s="333"/>
      <c r="AC38" s="333"/>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335"/>
      <c r="BB38" s="335"/>
      <c r="BC38" s="335"/>
      <c r="BD38" s="335"/>
      <c r="BE38" s="335"/>
      <c r="BF38" s="335"/>
      <c r="BG38" s="335"/>
      <c r="BH38" s="333"/>
    </row>
    <row r="39" spans="12:71" ht="16" x14ac:dyDescent="0.15">
      <c r="L39" s="332"/>
      <c r="M39" s="346"/>
      <c r="N39" s="346"/>
      <c r="O39" s="346"/>
      <c r="P39" s="346"/>
      <c r="Q39" s="346"/>
      <c r="R39" s="346"/>
      <c r="S39" s="333"/>
      <c r="T39" s="350"/>
      <c r="U39" s="350"/>
      <c r="V39" s="350"/>
      <c r="W39" s="350"/>
      <c r="X39" s="350"/>
      <c r="Y39" s="333"/>
      <c r="Z39" s="333"/>
      <c r="AA39" s="333"/>
      <c r="AB39" s="333"/>
      <c r="AC39" s="333"/>
      <c r="AD39" s="333"/>
      <c r="AE39" s="333"/>
      <c r="AF39" s="333"/>
      <c r="AG39" s="333"/>
      <c r="AH39" s="333"/>
      <c r="AI39" s="333"/>
      <c r="AJ39" s="333"/>
      <c r="AK39" s="333"/>
      <c r="AL39" s="333"/>
      <c r="AM39" s="333"/>
      <c r="AN39" s="333"/>
      <c r="AO39" s="333"/>
      <c r="AP39" s="333"/>
      <c r="AQ39" s="333"/>
      <c r="AR39" s="333"/>
      <c r="AS39" s="333"/>
      <c r="AT39" s="333"/>
      <c r="AU39" s="333"/>
      <c r="AV39" s="333"/>
      <c r="AW39" s="333"/>
      <c r="AX39" s="333"/>
      <c r="AY39" s="333"/>
      <c r="AZ39" s="333"/>
      <c r="BA39" s="333"/>
      <c r="BB39" s="333"/>
      <c r="BC39" s="333"/>
      <c r="BD39" s="333"/>
      <c r="BE39" s="333"/>
      <c r="BF39" s="333"/>
      <c r="BG39" s="333"/>
      <c r="BH39" s="333"/>
    </row>
    <row r="40" spans="12:71" ht="17" x14ac:dyDescent="0.15">
      <c r="L40" s="348" t="s">
        <v>386</v>
      </c>
      <c r="M40" s="333"/>
      <c r="N40" s="333"/>
      <c r="O40" s="333"/>
      <c r="P40" s="333"/>
      <c r="Q40" s="333"/>
      <c r="R40" s="333"/>
      <c r="S40" s="333"/>
      <c r="T40" s="349" t="s">
        <v>387</v>
      </c>
      <c r="U40" s="333"/>
      <c r="V40" s="333"/>
      <c r="W40" s="333"/>
      <c r="X40" s="350"/>
      <c r="Y40" s="348" t="s">
        <v>388</v>
      </c>
      <c r="Z40" s="333"/>
      <c r="AA40" s="333"/>
      <c r="AB40" s="333"/>
      <c r="AC40" s="333"/>
      <c r="AD40" s="333"/>
      <c r="AE40" s="333"/>
      <c r="AF40" s="333"/>
      <c r="AG40" s="348" t="s">
        <v>389</v>
      </c>
      <c r="AH40" s="333"/>
      <c r="AI40" s="333"/>
      <c r="AJ40" s="333"/>
      <c r="AK40" s="333"/>
      <c r="AL40" s="333"/>
      <c r="AM40" s="348" t="s">
        <v>390</v>
      </c>
      <c r="AN40" s="333"/>
      <c r="AO40" s="333"/>
      <c r="AP40" s="333"/>
      <c r="AQ40" s="333"/>
      <c r="AR40" s="333"/>
      <c r="AS40" s="333"/>
      <c r="AT40" s="333"/>
      <c r="AU40" s="333"/>
      <c r="AV40" s="333"/>
      <c r="AW40" s="333"/>
      <c r="AX40" s="333"/>
      <c r="AY40" s="333"/>
      <c r="BA40" s="333"/>
      <c r="BB40" s="333"/>
      <c r="BC40" s="333"/>
      <c r="BD40" s="333"/>
      <c r="BE40" s="333"/>
      <c r="BF40" s="333"/>
      <c r="BG40" s="333"/>
      <c r="BH40" s="333"/>
    </row>
    <row r="41" spans="12:71" x14ac:dyDescent="0.15">
      <c r="L41" s="521" t="s">
        <v>440</v>
      </c>
      <c r="M41" s="522"/>
      <c r="N41" s="522"/>
      <c r="O41" s="522"/>
      <c r="P41" s="522"/>
      <c r="Q41" s="522"/>
      <c r="R41" s="522"/>
      <c r="S41" s="522"/>
      <c r="T41" s="1029" t="s">
        <v>440</v>
      </c>
      <c r="U41" s="1029"/>
      <c r="V41" s="523"/>
      <c r="W41" s="523"/>
      <c r="X41" s="524"/>
      <c r="Y41" s="521" t="s">
        <v>440</v>
      </c>
      <c r="Z41" s="522"/>
      <c r="AA41" s="522"/>
      <c r="AB41" s="522"/>
      <c r="AC41" s="522"/>
      <c r="AD41" s="522"/>
      <c r="AE41" s="522"/>
      <c r="AF41" s="522"/>
      <c r="AG41" s="521" t="s">
        <v>440</v>
      </c>
      <c r="AH41" s="522"/>
      <c r="AI41" s="522"/>
      <c r="AJ41" s="522"/>
      <c r="AK41" s="522"/>
      <c r="AL41" s="522"/>
      <c r="AM41" s="521" t="s">
        <v>440</v>
      </c>
      <c r="AN41" s="522"/>
      <c r="AO41" s="522"/>
      <c r="AP41" s="522"/>
      <c r="AQ41" s="522"/>
      <c r="AR41" s="522"/>
      <c r="AS41" s="522"/>
      <c r="AT41" s="522"/>
      <c r="AU41" s="522"/>
      <c r="AV41" s="522"/>
      <c r="AW41" s="522"/>
      <c r="AX41" s="522"/>
      <c r="AY41" s="522"/>
      <c r="BA41" s="521"/>
      <c r="BB41" s="522"/>
      <c r="BC41" s="522"/>
      <c r="BD41" s="522"/>
      <c r="BE41" s="522"/>
      <c r="BF41" s="522"/>
      <c r="BG41" s="522"/>
      <c r="BH41" s="522"/>
    </row>
    <row r="42" spans="12:71" ht="34" x14ac:dyDescent="0.15">
      <c r="L42" s="355" t="s">
        <v>469</v>
      </c>
      <c r="M42" s="356" t="s">
        <v>401</v>
      </c>
      <c r="N42" s="356" t="s">
        <v>402</v>
      </c>
      <c r="O42" s="356" t="s">
        <v>403</v>
      </c>
      <c r="P42" s="356" t="s">
        <v>404</v>
      </c>
      <c r="Q42" s="356" t="s">
        <v>405</v>
      </c>
      <c r="R42" s="356" t="s">
        <v>134</v>
      </c>
      <c r="S42" s="333"/>
      <c r="T42" s="355" t="s">
        <v>469</v>
      </c>
      <c r="U42" s="357" t="s">
        <v>406</v>
      </c>
      <c r="V42" s="357" t="s">
        <v>407</v>
      </c>
      <c r="W42" s="356" t="s">
        <v>405</v>
      </c>
      <c r="X42" s="356" t="s">
        <v>134</v>
      </c>
      <c r="Y42" s="350"/>
      <c r="Z42" s="355" t="s">
        <v>469</v>
      </c>
      <c r="AA42" s="356" t="s">
        <v>408</v>
      </c>
      <c r="AB42" s="356" t="s">
        <v>409</v>
      </c>
      <c r="AC42" s="356" t="s">
        <v>410</v>
      </c>
      <c r="AD42" s="356" t="s">
        <v>411</v>
      </c>
      <c r="AE42" s="356" t="s">
        <v>412</v>
      </c>
      <c r="AF42" s="356" t="s">
        <v>134</v>
      </c>
      <c r="AG42" s="333"/>
      <c r="AH42" s="355" t="s">
        <v>469</v>
      </c>
      <c r="AI42" s="356" t="str">
        <f>AI53</f>
        <v>DPR</v>
      </c>
      <c r="AJ42" s="356" t="str">
        <f>AJ53</f>
        <v>GMI</v>
      </c>
      <c r="AK42" s="356" t="str">
        <f>AK53</f>
        <v>OTHER</v>
      </c>
      <c r="AL42" s="356" t="s">
        <v>134</v>
      </c>
      <c r="AM42" s="333"/>
      <c r="AN42" s="355" t="s">
        <v>469</v>
      </c>
      <c r="AO42" s="356" t="s">
        <v>413</v>
      </c>
      <c r="AP42" s="356" t="s">
        <v>414</v>
      </c>
      <c r="AQ42" s="356" t="s">
        <v>415</v>
      </c>
      <c r="AR42" s="356" t="s">
        <v>416</v>
      </c>
      <c r="AS42" s="356" t="s">
        <v>417</v>
      </c>
      <c r="AT42" s="356" t="s">
        <v>412</v>
      </c>
      <c r="AU42" s="356" t="s">
        <v>134</v>
      </c>
      <c r="AV42" s="333"/>
      <c r="AX42" s="539"/>
    </row>
    <row r="43" spans="12:71" ht="17" x14ac:dyDescent="0.15">
      <c r="L43" s="432" t="s">
        <v>220</v>
      </c>
      <c r="M43" s="407">
        <f t="shared" ref="M43:R49" si="49">M54/1024</f>
        <v>1765.0933323650634</v>
      </c>
      <c r="N43" s="407">
        <f t="shared" si="49"/>
        <v>135.53713168551295</v>
      </c>
      <c r="O43" s="407">
        <f t="shared" si="49"/>
        <v>586.77323541161331</v>
      </c>
      <c r="P43" s="407">
        <f t="shared" si="49"/>
        <v>12774.493722224284</v>
      </c>
      <c r="Q43" s="407">
        <f t="shared" si="49"/>
        <v>3.1629060767954735E-2</v>
      </c>
      <c r="R43" s="407">
        <f t="shared" si="49"/>
        <v>15261.929050747241</v>
      </c>
      <c r="S43" s="333"/>
      <c r="T43" s="525" t="s">
        <v>220</v>
      </c>
      <c r="U43" s="526">
        <f t="shared" ref="U43:X49" si="50">U54/1024</f>
        <v>5.0186888644930053E-2</v>
      </c>
      <c r="V43" s="526">
        <f t="shared" si="50"/>
        <v>3.7885982146690334E-4</v>
      </c>
      <c r="W43" s="407">
        <f t="shared" si="50"/>
        <v>8.4682949818670709E-5</v>
      </c>
      <c r="X43" s="526">
        <f t="shared" si="50"/>
        <v>5.0565748466396956E-2</v>
      </c>
      <c r="Y43" s="350"/>
      <c r="Z43" s="432" t="s">
        <v>220</v>
      </c>
      <c r="AA43" s="407">
        <f t="shared" ref="AA43:AF50" si="51">AA54/1024</f>
        <v>7.0954735558188944E-2</v>
      </c>
      <c r="AB43" s="407">
        <f t="shared" si="51"/>
        <v>105.97101679862486</v>
      </c>
      <c r="AC43" s="407">
        <f t="shared" si="51"/>
        <v>456.31198475425566</v>
      </c>
      <c r="AD43" s="407">
        <f t="shared" si="51"/>
        <v>7.2428960494380563</v>
      </c>
      <c r="AE43" s="407">
        <f t="shared" si="51"/>
        <v>0</v>
      </c>
      <c r="AF43" s="407">
        <f t="shared" si="51"/>
        <v>569.59685233787673</v>
      </c>
      <c r="AG43" s="333"/>
      <c r="AH43" s="432" t="s">
        <v>220</v>
      </c>
      <c r="AI43" s="407">
        <f t="shared" ref="AI43:AL49" si="52">AI54/1024</f>
        <v>2417.675922283277</v>
      </c>
      <c r="AJ43" s="407">
        <f t="shared" si="52"/>
        <v>167.06725990745372</v>
      </c>
      <c r="AK43" s="407">
        <f t="shared" si="52"/>
        <v>2448.8385997712562</v>
      </c>
      <c r="AL43" s="417">
        <f t="shared" si="52"/>
        <v>5033.581781961987</v>
      </c>
      <c r="AM43" s="333"/>
      <c r="AN43" s="432" t="s">
        <v>220</v>
      </c>
      <c r="AO43" s="407">
        <f t="shared" ref="AO43:AU49" si="53">AO54/1024</f>
        <v>1659.1525917135264</v>
      </c>
      <c r="AP43" s="407">
        <f t="shared" si="53"/>
        <v>655.12520592452643</v>
      </c>
      <c r="AQ43" s="407">
        <f t="shared" si="53"/>
        <v>1097.584520978065</v>
      </c>
      <c r="AR43" s="407">
        <f t="shared" si="53"/>
        <v>12630.358224520456</v>
      </c>
      <c r="AS43" s="407">
        <f t="shared" si="53"/>
        <v>44.762213511410607</v>
      </c>
      <c r="AT43" s="407">
        <f t="shared" si="53"/>
        <v>5.1415702719168552E-3</v>
      </c>
      <c r="AU43" s="407">
        <f t="shared" si="53"/>
        <v>16086.987898218256</v>
      </c>
      <c r="AV43" s="333"/>
    </row>
    <row r="44" spans="12:71" ht="17" x14ac:dyDescent="0.15">
      <c r="L44" s="432" t="s">
        <v>221</v>
      </c>
      <c r="M44" s="407">
        <f t="shared" si="49"/>
        <v>26.379617173478341</v>
      </c>
      <c r="N44" s="407">
        <f t="shared" si="49"/>
        <v>0.101558561573256</v>
      </c>
      <c r="O44" s="407">
        <f t="shared" si="49"/>
        <v>2.2548293604213496</v>
      </c>
      <c r="P44" s="407">
        <f t="shared" si="49"/>
        <v>663.08396499692321</v>
      </c>
      <c r="Q44" s="407">
        <f t="shared" si="49"/>
        <v>6.7856399355150573E-3</v>
      </c>
      <c r="R44" s="407">
        <f t="shared" si="49"/>
        <v>691.82675573233166</v>
      </c>
      <c r="S44" s="333"/>
      <c r="T44" s="525" t="s">
        <v>221</v>
      </c>
      <c r="U44" s="526">
        <f t="shared" si="50"/>
        <v>8.6643123268004252E-4</v>
      </c>
      <c r="V44" s="526">
        <f t="shared" si="50"/>
        <v>5.0225808081449898E-6</v>
      </c>
      <c r="W44" s="407">
        <f t="shared" si="50"/>
        <v>0</v>
      </c>
      <c r="X44" s="526">
        <f t="shared" si="50"/>
        <v>8.7145381348818752E-4</v>
      </c>
      <c r="Y44" s="350"/>
      <c r="Z44" s="432" t="s">
        <v>221</v>
      </c>
      <c r="AA44" s="407">
        <f t="shared" si="51"/>
        <v>0.2163863078112622</v>
      </c>
      <c r="AB44" s="407">
        <f t="shared" si="51"/>
        <v>0.87757022150253716</v>
      </c>
      <c r="AC44" s="407">
        <f t="shared" si="51"/>
        <v>1.4346734828350172</v>
      </c>
      <c r="AD44" s="407">
        <f t="shared" si="51"/>
        <v>0.17615256230510476</v>
      </c>
      <c r="AE44" s="407">
        <f t="shared" si="51"/>
        <v>0</v>
      </c>
      <c r="AF44" s="407">
        <f t="shared" si="51"/>
        <v>2.7047825744539216</v>
      </c>
      <c r="AG44" s="333"/>
      <c r="AH44" s="432" t="s">
        <v>221</v>
      </c>
      <c r="AI44" s="407">
        <f t="shared" si="52"/>
        <v>12.977996099008106</v>
      </c>
      <c r="AJ44" s="407">
        <f t="shared" si="52"/>
        <v>5.3882298619200721</v>
      </c>
      <c r="AK44" s="407">
        <f t="shared" si="52"/>
        <v>77.964182857045543</v>
      </c>
      <c r="AL44" s="417">
        <f t="shared" si="52"/>
        <v>96.330408817973719</v>
      </c>
      <c r="AM44" s="333"/>
      <c r="AN44" s="432" t="s">
        <v>221</v>
      </c>
      <c r="AO44" s="407">
        <f t="shared" si="53"/>
        <v>18.366585459349107</v>
      </c>
      <c r="AP44" s="407">
        <f t="shared" si="53"/>
        <v>3.078620652980133</v>
      </c>
      <c r="AQ44" s="407">
        <f t="shared" si="53"/>
        <v>5.1770742986736842</v>
      </c>
      <c r="AR44" s="407">
        <f t="shared" si="53"/>
        <v>671.90315025258406</v>
      </c>
      <c r="AS44" s="407">
        <f t="shared" si="53"/>
        <v>2.8580506333128124E-2</v>
      </c>
      <c r="AT44" s="407">
        <f t="shared" si="53"/>
        <v>5.3273058347258397E-4</v>
      </c>
      <c r="AU44" s="407">
        <f t="shared" si="53"/>
        <v>698.55454390050363</v>
      </c>
      <c r="AV44" s="333"/>
    </row>
    <row r="45" spans="12:71" ht="17" x14ac:dyDescent="0.15">
      <c r="L45" s="432" t="s">
        <v>229</v>
      </c>
      <c r="M45" s="407">
        <f t="shared" si="49"/>
        <v>102.86880298494074</v>
      </c>
      <c r="N45" s="407">
        <f t="shared" si="49"/>
        <v>13.43575749777388</v>
      </c>
      <c r="O45" s="407">
        <f t="shared" si="49"/>
        <v>320.7711749632673</v>
      </c>
      <c r="P45" s="407">
        <f t="shared" si="49"/>
        <v>1997.5228576521613</v>
      </c>
      <c r="Q45" s="407">
        <f t="shared" si="49"/>
        <v>2.8675145849774695E-3</v>
      </c>
      <c r="R45" s="407">
        <f t="shared" si="49"/>
        <v>2434.6014606127283</v>
      </c>
      <c r="S45" s="333"/>
      <c r="T45" s="525" t="s">
        <v>229</v>
      </c>
      <c r="U45" s="526">
        <f t="shared" si="50"/>
        <v>1.0919053866018621E-3</v>
      </c>
      <c r="V45" s="526">
        <f t="shared" si="50"/>
        <v>0</v>
      </c>
      <c r="W45" s="407">
        <f t="shared" si="50"/>
        <v>0</v>
      </c>
      <c r="X45" s="526">
        <f t="shared" si="50"/>
        <v>1.0919053866018621E-3</v>
      </c>
      <c r="Y45" s="350"/>
      <c r="Z45" s="432" t="s">
        <v>229</v>
      </c>
      <c r="AA45" s="407">
        <f t="shared" si="51"/>
        <v>1.6339541098204784E-3</v>
      </c>
      <c r="AB45" s="407">
        <f t="shared" si="51"/>
        <v>2.9901227389936951</v>
      </c>
      <c r="AC45" s="407">
        <f t="shared" si="51"/>
        <v>68.282996138573253</v>
      </c>
      <c r="AD45" s="407">
        <f t="shared" si="51"/>
        <v>0.47319946388142836</v>
      </c>
      <c r="AE45" s="407">
        <f t="shared" si="51"/>
        <v>0</v>
      </c>
      <c r="AF45" s="407">
        <f t="shared" si="51"/>
        <v>71.747952295558193</v>
      </c>
      <c r="AG45" s="333"/>
      <c r="AH45" s="432" t="s">
        <v>229</v>
      </c>
      <c r="AI45" s="407">
        <f t="shared" si="52"/>
        <v>643.36386707028396</v>
      </c>
      <c r="AJ45" s="407">
        <f t="shared" si="52"/>
        <v>36.087377451070097</v>
      </c>
      <c r="AK45" s="407">
        <f t="shared" si="52"/>
        <v>886.94344907476955</v>
      </c>
      <c r="AL45" s="417">
        <f t="shared" si="52"/>
        <v>1566.3946935961235</v>
      </c>
      <c r="AM45" s="333"/>
      <c r="AN45" s="432" t="s">
        <v>229</v>
      </c>
      <c r="AO45" s="407">
        <f t="shared" si="53"/>
        <v>230.96154573211999</v>
      </c>
      <c r="AP45" s="407">
        <f t="shared" si="53"/>
        <v>420.10422711528099</v>
      </c>
      <c r="AQ45" s="407">
        <f t="shared" si="53"/>
        <v>135.16425784861019</v>
      </c>
      <c r="AR45" s="407">
        <f t="shared" si="53"/>
        <v>1297.8397741937479</v>
      </c>
      <c r="AS45" s="407">
        <f t="shared" si="53"/>
        <v>0.89672729270023344</v>
      </c>
      <c r="AT45" s="407">
        <f t="shared" si="53"/>
        <v>0</v>
      </c>
      <c r="AU45" s="407">
        <f t="shared" si="53"/>
        <v>2084.9665321824591</v>
      </c>
      <c r="AV45" s="333"/>
    </row>
    <row r="46" spans="12:71" ht="17" x14ac:dyDescent="0.15">
      <c r="L46" s="432" t="s">
        <v>230</v>
      </c>
      <c r="M46" s="407">
        <f t="shared" si="49"/>
        <v>88.415563535479095</v>
      </c>
      <c r="N46" s="407">
        <f t="shared" si="49"/>
        <v>1.5468065181121331</v>
      </c>
      <c r="O46" s="407">
        <f t="shared" si="49"/>
        <v>102.82509003538779</v>
      </c>
      <c r="P46" s="407">
        <f t="shared" si="49"/>
        <v>699.97157048783549</v>
      </c>
      <c r="Q46" s="407">
        <f t="shared" si="49"/>
        <v>4.2528222112196028E-2</v>
      </c>
      <c r="R46" s="407">
        <f t="shared" si="49"/>
        <v>892.80155879892664</v>
      </c>
      <c r="S46" s="333"/>
      <c r="T46" s="525" t="s">
        <v>230</v>
      </c>
      <c r="U46" s="526">
        <f t="shared" si="50"/>
        <v>4.3205112597206555E-3</v>
      </c>
      <c r="V46" s="526">
        <f t="shared" si="50"/>
        <v>1.8852612811315332E-5</v>
      </c>
      <c r="W46" s="407">
        <f t="shared" si="50"/>
        <v>2.447413862682871E-7</v>
      </c>
      <c r="X46" s="526">
        <f t="shared" si="50"/>
        <v>4.3393638725319709E-3</v>
      </c>
      <c r="Y46" s="350"/>
      <c r="Z46" s="432" t="s">
        <v>230</v>
      </c>
      <c r="AA46" s="407">
        <f t="shared" si="51"/>
        <v>0.422915455169458</v>
      </c>
      <c r="AB46" s="407">
        <f t="shared" si="51"/>
        <v>2.6714388889677059</v>
      </c>
      <c r="AC46" s="407">
        <f t="shared" si="51"/>
        <v>19.021739793335573</v>
      </c>
      <c r="AD46" s="407">
        <f t="shared" si="51"/>
        <v>2.9632565404426707E-2</v>
      </c>
      <c r="AE46" s="407">
        <f t="shared" si="51"/>
        <v>9.7174310039918003E-3</v>
      </c>
      <c r="AF46" s="407">
        <f t="shared" si="51"/>
        <v>22.155444133881154</v>
      </c>
      <c r="AG46" s="333"/>
      <c r="AH46" s="432" t="s">
        <v>230</v>
      </c>
      <c r="AI46" s="407">
        <f t="shared" si="52"/>
        <v>131.60872898256699</v>
      </c>
      <c r="AJ46" s="407">
        <f t="shared" si="52"/>
        <v>9.0953408811928842</v>
      </c>
      <c r="AK46" s="407">
        <f t="shared" si="52"/>
        <v>263.31799705060411</v>
      </c>
      <c r="AL46" s="417">
        <f t="shared" si="52"/>
        <v>404.02206691436402</v>
      </c>
      <c r="AM46" s="333"/>
      <c r="AN46" s="432" t="s">
        <v>230</v>
      </c>
      <c r="AO46" s="407">
        <f t="shared" si="53"/>
        <v>1.4868421147948454</v>
      </c>
      <c r="AP46" s="407">
        <f t="shared" si="53"/>
        <v>40.943114956316975</v>
      </c>
      <c r="AQ46" s="407">
        <f t="shared" si="53"/>
        <v>18.678874638155243</v>
      </c>
      <c r="AR46" s="407">
        <f t="shared" si="53"/>
        <v>3622.3114199304391</v>
      </c>
      <c r="AS46" s="407">
        <f t="shared" si="53"/>
        <v>0.96077365337623566</v>
      </c>
      <c r="AT46" s="407">
        <f t="shared" si="53"/>
        <v>4.9272205309534793E-2</v>
      </c>
      <c r="AU46" s="407">
        <f t="shared" si="53"/>
        <v>3684.4302974983921</v>
      </c>
      <c r="AV46" s="333"/>
    </row>
    <row r="47" spans="12:71" ht="17" x14ac:dyDescent="0.15">
      <c r="L47" s="432" t="s">
        <v>231</v>
      </c>
      <c r="M47" s="407">
        <f t="shared" si="49"/>
        <v>0.49016410132844535</v>
      </c>
      <c r="N47" s="407">
        <f t="shared" si="49"/>
        <v>0.16137029854326063</v>
      </c>
      <c r="O47" s="407">
        <f t="shared" si="49"/>
        <v>6.1622763608283948E-2</v>
      </c>
      <c r="P47" s="407">
        <f t="shared" si="49"/>
        <v>51.854627149455965</v>
      </c>
      <c r="Q47" s="407">
        <f t="shared" si="49"/>
        <v>9.0833054855465823E-8</v>
      </c>
      <c r="R47" s="407">
        <f t="shared" si="49"/>
        <v>52.567784403769011</v>
      </c>
      <c r="S47" s="333"/>
      <c r="T47" s="525" t="s">
        <v>231</v>
      </c>
      <c r="U47" s="526">
        <f t="shared" si="50"/>
        <v>1.3563030734076122E-6</v>
      </c>
      <c r="V47" s="526">
        <f t="shared" si="50"/>
        <v>0</v>
      </c>
      <c r="W47" s="407">
        <f t="shared" si="50"/>
        <v>0</v>
      </c>
      <c r="X47" s="526">
        <f t="shared" si="50"/>
        <v>1.3563030734076122E-6</v>
      </c>
      <c r="Y47" s="350"/>
      <c r="Z47" s="432" t="s">
        <v>231</v>
      </c>
      <c r="AA47" s="407">
        <f t="shared" si="51"/>
        <v>2.4645308258186523E-5</v>
      </c>
      <c r="AB47" s="407">
        <f t="shared" si="51"/>
        <v>12.913964871227998</v>
      </c>
      <c r="AC47" s="407">
        <f t="shared" si="51"/>
        <v>1.6678456487734332</v>
      </c>
      <c r="AD47" s="407">
        <f t="shared" si="51"/>
        <v>3.2013775125960745E-5</v>
      </c>
      <c r="AE47" s="407">
        <f t="shared" si="51"/>
        <v>0</v>
      </c>
      <c r="AF47" s="407">
        <f t="shared" si="51"/>
        <v>14.581867179084815</v>
      </c>
      <c r="AG47" s="333"/>
      <c r="AH47" s="432" t="s">
        <v>231</v>
      </c>
      <c r="AI47" s="407">
        <f t="shared" si="52"/>
        <v>6.5588549636213385</v>
      </c>
      <c r="AJ47" s="407">
        <f t="shared" si="52"/>
        <v>1.8878779341403051</v>
      </c>
      <c r="AK47" s="407">
        <f t="shared" si="52"/>
        <v>35.522029924156335</v>
      </c>
      <c r="AL47" s="417">
        <f t="shared" si="52"/>
        <v>43.968762821917977</v>
      </c>
      <c r="AM47" s="333"/>
      <c r="AN47" s="432" t="s">
        <v>231</v>
      </c>
      <c r="AO47" s="407">
        <f t="shared" si="53"/>
        <v>3.6859264127060625</v>
      </c>
      <c r="AP47" s="407">
        <f t="shared" si="53"/>
        <v>9.9566277684971075E-2</v>
      </c>
      <c r="AQ47" s="407">
        <f t="shared" si="53"/>
        <v>1.3495954808604425E-3</v>
      </c>
      <c r="AR47" s="407">
        <f t="shared" si="53"/>
        <v>36.631810916356585</v>
      </c>
      <c r="AS47" s="407">
        <f t="shared" si="53"/>
        <v>3.0568681673485059</v>
      </c>
      <c r="AT47" s="407">
        <f t="shared" si="53"/>
        <v>4.4164153223391602E-8</v>
      </c>
      <c r="AU47" s="407">
        <f t="shared" si="53"/>
        <v>43.475521413741134</v>
      </c>
      <c r="AV47" s="333"/>
    </row>
    <row r="48" spans="12:71" ht="17" x14ac:dyDescent="0.15">
      <c r="L48" s="432" t="s">
        <v>225</v>
      </c>
      <c r="M48" s="407">
        <f t="shared" si="49"/>
        <v>3.7853931607351017</v>
      </c>
      <c r="N48" s="407">
        <f t="shared" si="49"/>
        <v>0.51936262110848419</v>
      </c>
      <c r="O48" s="407">
        <f t="shared" si="49"/>
        <v>18.186878254425114</v>
      </c>
      <c r="P48" s="407">
        <f t="shared" si="49"/>
        <v>100.47573502917641</v>
      </c>
      <c r="Q48" s="407">
        <f t="shared" si="49"/>
        <v>2.7947670030698594E-2</v>
      </c>
      <c r="R48" s="407">
        <f t="shared" si="49"/>
        <v>122.9953167354758</v>
      </c>
      <c r="S48" s="333"/>
      <c r="T48" s="525" t="s">
        <v>225</v>
      </c>
      <c r="U48" s="526">
        <f t="shared" si="50"/>
        <v>4.9666305130813228E-6</v>
      </c>
      <c r="V48" s="526">
        <f t="shared" si="50"/>
        <v>5.0022208597511032E-10</v>
      </c>
      <c r="W48" s="407">
        <f t="shared" si="50"/>
        <v>0</v>
      </c>
      <c r="X48" s="526">
        <f t="shared" si="50"/>
        <v>4.967130735167298E-6</v>
      </c>
      <c r="Y48" s="350"/>
      <c r="Z48" s="432" t="s">
        <v>225</v>
      </c>
      <c r="AA48" s="407">
        <f t="shared" si="51"/>
        <v>0</v>
      </c>
      <c r="AB48" s="407">
        <f t="shared" si="51"/>
        <v>6.7379317337326841E-2</v>
      </c>
      <c r="AC48" s="407">
        <f t="shared" si="51"/>
        <v>0.26928321111699899</v>
      </c>
      <c r="AD48" s="407">
        <f t="shared" si="51"/>
        <v>1.0952688662655371E-3</v>
      </c>
      <c r="AE48" s="407">
        <f t="shared" si="51"/>
        <v>2.7964820401393749E-4</v>
      </c>
      <c r="AF48" s="407">
        <f t="shared" si="51"/>
        <v>0.3380374455246053</v>
      </c>
      <c r="AG48" s="333"/>
      <c r="AH48" s="432" t="s">
        <v>225</v>
      </c>
      <c r="AI48" s="407">
        <f t="shared" si="52"/>
        <v>6.0993723960564159</v>
      </c>
      <c r="AJ48" s="407">
        <f t="shared" si="52"/>
        <v>2.4899062973572561</v>
      </c>
      <c r="AK48" s="407">
        <f t="shared" si="52"/>
        <v>14.240009656399621</v>
      </c>
      <c r="AL48" s="417">
        <f t="shared" si="52"/>
        <v>22.829288349813293</v>
      </c>
      <c r="AM48" s="333"/>
      <c r="AN48" s="432" t="s">
        <v>225</v>
      </c>
      <c r="AO48" s="407">
        <f t="shared" si="53"/>
        <v>8.2002795434254878</v>
      </c>
      <c r="AP48" s="407">
        <f t="shared" si="53"/>
        <v>11.528681338534625</v>
      </c>
      <c r="AQ48" s="407">
        <f t="shared" si="53"/>
        <v>8.4540065918190417E-3</v>
      </c>
      <c r="AR48" s="407">
        <f t="shared" si="53"/>
        <v>110.71333124872746</v>
      </c>
      <c r="AS48" s="407">
        <f t="shared" si="53"/>
        <v>1.278080389965906E-4</v>
      </c>
      <c r="AT48" s="407">
        <f t="shared" si="53"/>
        <v>3.1533176079392333E-3</v>
      </c>
      <c r="AU48" s="407">
        <f t="shared" si="53"/>
        <v>130.45402726292633</v>
      </c>
      <c r="AV48" s="333"/>
    </row>
    <row r="49" spans="12:71" ht="17" x14ac:dyDescent="0.15">
      <c r="L49" s="432" t="s">
        <v>226</v>
      </c>
      <c r="M49" s="407">
        <f t="shared" si="49"/>
        <v>4.7602952690795022E-7</v>
      </c>
      <c r="N49" s="407">
        <f t="shared" si="49"/>
        <v>7.8127445704012603E-5</v>
      </c>
      <c r="O49" s="407">
        <f t="shared" si="49"/>
        <v>0</v>
      </c>
      <c r="P49" s="407">
        <f t="shared" si="49"/>
        <v>3.5134143297909634E-2</v>
      </c>
      <c r="Q49" s="407">
        <f t="shared" si="49"/>
        <v>1.6362464521080175E-6</v>
      </c>
      <c r="R49" s="407">
        <f t="shared" si="49"/>
        <v>3.5214383019592663E-2</v>
      </c>
      <c r="S49" s="333"/>
      <c r="T49" s="525" t="s">
        <v>226</v>
      </c>
      <c r="U49" s="526">
        <f t="shared" si="50"/>
        <v>0</v>
      </c>
      <c r="V49" s="526">
        <f t="shared" si="50"/>
        <v>0</v>
      </c>
      <c r="W49" s="407">
        <f t="shared" si="50"/>
        <v>0</v>
      </c>
      <c r="X49" s="526">
        <f t="shared" si="50"/>
        <v>0</v>
      </c>
      <c r="Y49" s="350"/>
      <c r="Z49" s="432" t="s">
        <v>226</v>
      </c>
      <c r="AA49" s="407">
        <f t="shared" si="51"/>
        <v>0</v>
      </c>
      <c r="AB49" s="407">
        <f t="shared" si="51"/>
        <v>0</v>
      </c>
      <c r="AC49" s="407">
        <f t="shared" si="51"/>
        <v>1.4420274965232228E-6</v>
      </c>
      <c r="AD49" s="407">
        <f t="shared" si="51"/>
        <v>0</v>
      </c>
      <c r="AE49" s="407">
        <f t="shared" si="51"/>
        <v>0</v>
      </c>
      <c r="AF49" s="407">
        <f t="shared" si="51"/>
        <v>1.4420274965232228E-6</v>
      </c>
      <c r="AG49" s="333"/>
      <c r="AH49" s="432" t="s">
        <v>226</v>
      </c>
      <c r="AI49" s="407">
        <f t="shared" si="52"/>
        <v>0</v>
      </c>
      <c r="AJ49" s="407">
        <f t="shared" si="52"/>
        <v>0</v>
      </c>
      <c r="AK49" s="407">
        <f t="shared" si="52"/>
        <v>3.8527014112332815E-7</v>
      </c>
      <c r="AL49" s="417">
        <f t="shared" si="52"/>
        <v>3.8527014112332815E-7</v>
      </c>
      <c r="AM49" s="333"/>
      <c r="AN49" s="432" t="s">
        <v>226</v>
      </c>
      <c r="AO49" s="407">
        <f t="shared" si="53"/>
        <v>1.274846181331667E-5</v>
      </c>
      <c r="AP49" s="407">
        <f t="shared" si="53"/>
        <v>0</v>
      </c>
      <c r="AQ49" s="407">
        <f t="shared" si="53"/>
        <v>5.8207660913467381E-11</v>
      </c>
      <c r="AR49" s="407">
        <f t="shared" si="53"/>
        <v>2.1692041991627758E-3</v>
      </c>
      <c r="AS49" s="407">
        <f t="shared" si="53"/>
        <v>0</v>
      </c>
      <c r="AT49" s="407">
        <f t="shared" si="53"/>
        <v>8.2634505815804005E-7</v>
      </c>
      <c r="AU49" s="407">
        <f t="shared" si="53"/>
        <v>2.1827790642419114E-3</v>
      </c>
      <c r="AV49" s="333"/>
    </row>
    <row r="50" spans="12:71" s="311" customFormat="1" ht="17" x14ac:dyDescent="0.15">
      <c r="L50" s="462" t="s">
        <v>134</v>
      </c>
      <c r="M50" s="540">
        <f t="shared" ref="M50:R50" si="54">SUM(M43:M49)</f>
        <v>1987.0328737970547</v>
      </c>
      <c r="N50" s="540">
        <f t="shared" si="54"/>
        <v>151.30206531006968</v>
      </c>
      <c r="O50" s="540">
        <f t="shared" si="54"/>
        <v>1030.8728307887231</v>
      </c>
      <c r="P50" s="540">
        <f t="shared" si="54"/>
        <v>16287.437611683137</v>
      </c>
      <c r="Q50" s="540">
        <f t="shared" si="54"/>
        <v>0.11175983451084884</v>
      </c>
      <c r="R50" s="540">
        <f t="shared" si="54"/>
        <v>19456.757141413495</v>
      </c>
      <c r="S50" s="462"/>
      <c r="T50" s="529" t="s">
        <v>134</v>
      </c>
      <c r="U50" s="541">
        <f>SUM(U43:U49)</f>
        <v>5.6472059457519097E-2</v>
      </c>
      <c r="V50" s="541">
        <f>SUM(V43:V49)</f>
        <v>4.0273551530844965E-4</v>
      </c>
      <c r="W50" s="540">
        <f t="shared" ref="W50" si="55">SUM(W43:W49)</f>
        <v>8.4927691204938997E-5</v>
      </c>
      <c r="X50" s="542"/>
      <c r="Y50" s="331"/>
      <c r="Z50" s="462" t="s">
        <v>134</v>
      </c>
      <c r="AA50" s="543">
        <f>SUM(AA43:AA49)</f>
        <v>0.71191509795698782</v>
      </c>
      <c r="AB50" s="543">
        <f>SUM(AB43:AB49)</f>
        <v>125.49149283665412</v>
      </c>
      <c r="AC50" s="543">
        <f>SUM(AC43:AC49)</f>
        <v>546.98852447091747</v>
      </c>
      <c r="AD50" s="543">
        <f t="shared" si="51"/>
        <v>7.9230079236704078</v>
      </c>
      <c r="AE50" s="543">
        <f t="shared" si="51"/>
        <v>9.9970792080057384E-3</v>
      </c>
      <c r="AF50" s="407">
        <f t="shared" si="51"/>
        <v>681.12493740840694</v>
      </c>
      <c r="AG50" s="462"/>
      <c r="AH50" s="527" t="s">
        <v>134</v>
      </c>
      <c r="AI50" s="544">
        <f t="shared" ref="AI50:AK50" si="56">SUM(AI43:AI49)</f>
        <v>3218.2847417948137</v>
      </c>
      <c r="AJ50" s="544">
        <f t="shared" si="56"/>
        <v>222.01599233313436</v>
      </c>
      <c r="AK50" s="544">
        <f t="shared" si="56"/>
        <v>3726.8262687195015</v>
      </c>
      <c r="AL50" s="545">
        <f>AL61/1024</f>
        <v>7167.1270028474501</v>
      </c>
      <c r="AM50" s="462"/>
      <c r="AN50" s="462" t="s">
        <v>134</v>
      </c>
      <c r="AO50" s="543">
        <f>SUM(AO43:AO49)</f>
        <v>1921.8537837243837</v>
      </c>
      <c r="AP50" s="543">
        <f>SUM(AP43:AP49)</f>
        <v>1130.8794162653242</v>
      </c>
      <c r="AQ50" s="543">
        <f>SUM(AQ43:AQ49)</f>
        <v>1256.6145313656352</v>
      </c>
      <c r="AR50" s="543">
        <f>SUM(AR43:AR49)</f>
        <v>18369.759880266509</v>
      </c>
      <c r="AS50" s="370">
        <f>AS61/1024</f>
        <v>49.705290939207707</v>
      </c>
      <c r="AT50" s="370">
        <f>AT61/1024</f>
        <v>5.8100694282074851E-2</v>
      </c>
      <c r="AU50" s="546">
        <f>SUM(AU43:AU49)</f>
        <v>22728.871003255339</v>
      </c>
      <c r="AV50" s="462"/>
      <c r="AW50" s="2"/>
      <c r="AX50" s="2"/>
      <c r="AY50" s="2"/>
      <c r="AZ50" s="2"/>
      <c r="BA50" s="2"/>
      <c r="BB50" s="2"/>
      <c r="BC50" s="2"/>
      <c r="BD50" s="2"/>
      <c r="BE50" s="2"/>
      <c r="BF50" s="2"/>
      <c r="BG50" s="2"/>
      <c r="BH50" s="2"/>
      <c r="BI50" s="2"/>
      <c r="BJ50" s="2"/>
      <c r="BK50" s="2"/>
      <c r="BL50" s="2"/>
      <c r="BM50" s="2"/>
      <c r="BN50" s="2"/>
      <c r="BO50" s="2"/>
      <c r="BP50" s="2"/>
      <c r="BQ50" s="2"/>
      <c r="BR50" s="2"/>
      <c r="BS50" s="2"/>
    </row>
    <row r="51" spans="12:71" ht="16" x14ac:dyDescent="0.15">
      <c r="L51" s="333"/>
      <c r="M51" s="333"/>
      <c r="N51" s="333"/>
      <c r="O51" s="333"/>
      <c r="P51" s="333"/>
      <c r="Q51" s="333"/>
      <c r="R51" s="333"/>
      <c r="S51" s="333"/>
      <c r="T51" s="350"/>
      <c r="U51" s="350"/>
      <c r="V51" s="350"/>
      <c r="W51" s="350"/>
      <c r="X51" s="350"/>
      <c r="Y51" s="350"/>
      <c r="Z51" s="333"/>
      <c r="AA51" s="333"/>
      <c r="AB51" s="333"/>
      <c r="AC51" s="333"/>
      <c r="AD51" s="333"/>
      <c r="AE51" s="333"/>
      <c r="AF51" s="333"/>
      <c r="AG51" s="333"/>
      <c r="AH51" s="333"/>
      <c r="AI51" s="333"/>
      <c r="AJ51" s="333"/>
      <c r="AK51" s="333"/>
      <c r="AL51" s="333"/>
      <c r="AM51" s="333"/>
      <c r="AN51" s="333"/>
      <c r="AO51" s="400"/>
      <c r="AP51" s="333"/>
      <c r="AQ51" s="333"/>
      <c r="AR51" s="333"/>
      <c r="AS51" s="333"/>
      <c r="AT51" s="333"/>
      <c r="AU51" s="333"/>
      <c r="AV51" s="333"/>
      <c r="AW51" s="333"/>
      <c r="AX51" s="333"/>
      <c r="AY51" s="333"/>
      <c r="AZ51" s="333"/>
      <c r="BA51" s="333"/>
      <c r="BB51" s="333"/>
      <c r="BC51" s="333"/>
      <c r="BD51" s="333"/>
      <c r="BE51" s="333"/>
      <c r="BF51" s="333"/>
      <c r="BG51" s="333"/>
      <c r="BH51" s="333"/>
      <c r="BI51" s="333"/>
    </row>
    <row r="52" spans="12:71" x14ac:dyDescent="0.15">
      <c r="L52" s="521" t="s">
        <v>442</v>
      </c>
      <c r="M52" s="522"/>
      <c r="N52" s="522"/>
      <c r="O52" s="522"/>
      <c r="P52" s="522"/>
      <c r="Q52" s="522"/>
      <c r="R52" s="522"/>
      <c r="S52" s="522"/>
      <c r="T52" s="1029" t="s">
        <v>442</v>
      </c>
      <c r="U52" s="1029"/>
      <c r="V52" s="523"/>
      <c r="W52" s="523"/>
      <c r="X52" s="523"/>
      <c r="Y52" s="524"/>
      <c r="Z52" s="521" t="s">
        <v>442</v>
      </c>
      <c r="AA52" s="522"/>
      <c r="AB52" s="522"/>
      <c r="AC52" s="522"/>
      <c r="AD52" s="522"/>
      <c r="AE52" s="522"/>
      <c r="AF52" s="522"/>
      <c r="AG52" s="522"/>
      <c r="AH52" s="521" t="s">
        <v>442</v>
      </c>
      <c r="AI52" s="522"/>
      <c r="AJ52" s="522"/>
      <c r="AK52" s="522"/>
      <c r="AL52" s="522"/>
      <c r="AM52" s="522"/>
      <c r="AN52" s="521" t="s">
        <v>442</v>
      </c>
      <c r="AO52" s="522"/>
      <c r="AP52" s="522"/>
      <c r="AQ52" s="522"/>
      <c r="AR52" s="522"/>
      <c r="AS52" s="522"/>
      <c r="AT52" s="522"/>
      <c r="AU52" s="522"/>
      <c r="AV52" s="522"/>
      <c r="AW52" s="522"/>
      <c r="AX52" s="522"/>
      <c r="AY52" s="522"/>
      <c r="AZ52" s="522"/>
      <c r="BB52" s="521"/>
      <c r="BC52" s="522"/>
      <c r="BD52" s="522"/>
      <c r="BE52" s="522"/>
      <c r="BF52" s="522"/>
      <c r="BG52" s="522"/>
      <c r="BH52" s="522"/>
      <c r="BI52" s="522"/>
    </row>
    <row r="53" spans="12:71" ht="34" x14ac:dyDescent="0.15">
      <c r="L53" s="355" t="s">
        <v>469</v>
      </c>
      <c r="M53" s="356" t="s">
        <v>397</v>
      </c>
      <c r="N53" s="356" t="s">
        <v>428</v>
      </c>
      <c r="O53" s="356" t="s">
        <v>418</v>
      </c>
      <c r="P53" s="356" t="s">
        <v>419</v>
      </c>
      <c r="Q53" s="356" t="s">
        <v>405</v>
      </c>
      <c r="R53" s="356" t="s">
        <v>134</v>
      </c>
      <c r="S53" s="332"/>
      <c r="T53" s="355" t="s">
        <v>469</v>
      </c>
      <c r="U53" s="357" t="s">
        <v>406</v>
      </c>
      <c r="V53" s="357" t="s">
        <v>407</v>
      </c>
      <c r="W53" s="356" t="s">
        <v>405</v>
      </c>
      <c r="X53" s="356" t="s">
        <v>134</v>
      </c>
      <c r="Y53" s="350"/>
      <c r="Z53" s="355" t="s">
        <v>469</v>
      </c>
      <c r="AA53" s="356" t="s">
        <v>420</v>
      </c>
      <c r="AB53" s="356" t="s">
        <v>421</v>
      </c>
      <c r="AC53" s="356" t="s">
        <v>422</v>
      </c>
      <c r="AD53" s="356" t="s">
        <v>411</v>
      </c>
      <c r="AE53" s="356" t="s">
        <v>412</v>
      </c>
      <c r="AF53" s="407" t="s">
        <v>134</v>
      </c>
      <c r="AG53" s="333"/>
      <c r="AH53" s="355" t="s">
        <v>469</v>
      </c>
      <c r="AI53" s="356" t="str">
        <f>AI29</f>
        <v>DPR</v>
      </c>
      <c r="AJ53" s="356" t="str">
        <f>AJ29</f>
        <v>GMI</v>
      </c>
      <c r="AK53" s="356" t="s">
        <v>412</v>
      </c>
      <c r="AL53" s="356" t="s">
        <v>134</v>
      </c>
      <c r="AM53" s="333"/>
      <c r="AN53" s="355" t="s">
        <v>469</v>
      </c>
      <c r="AO53" s="356" t="s">
        <v>426</v>
      </c>
      <c r="AP53" s="356" t="s">
        <v>418</v>
      </c>
      <c r="AQ53" s="356" t="s">
        <v>429</v>
      </c>
      <c r="AR53" s="356" t="s">
        <v>419</v>
      </c>
      <c r="AS53" s="356" t="s">
        <v>430</v>
      </c>
      <c r="AT53" s="356" t="s">
        <v>412</v>
      </c>
      <c r="AU53" s="356" t="s">
        <v>134</v>
      </c>
      <c r="AV53" s="333"/>
    </row>
    <row r="54" spans="12:71" ht="17" x14ac:dyDescent="0.15">
      <c r="L54" s="432" t="s">
        <v>220</v>
      </c>
      <c r="M54" s="362">
        <v>1807455.5723418249</v>
      </c>
      <c r="N54" s="362">
        <v>138790.02284596526</v>
      </c>
      <c r="O54" s="362">
        <v>600855.79306149203</v>
      </c>
      <c r="P54" s="362">
        <v>13081081.571557667</v>
      </c>
      <c r="Q54" s="362">
        <v>32.388158226385649</v>
      </c>
      <c r="R54" s="362">
        <f>SUM(M54:Q54)</f>
        <v>15628215.347965175</v>
      </c>
      <c r="S54" s="333"/>
      <c r="T54" s="525" t="s">
        <v>220</v>
      </c>
      <c r="U54" s="547">
        <v>51.391373972408374</v>
      </c>
      <c r="V54" s="547">
        <v>0.38795245718210902</v>
      </c>
      <c r="W54" s="547">
        <v>8.6715340614318806E-2</v>
      </c>
      <c r="X54" s="547">
        <f t="shared" ref="X54:X60" si="57">SUM(U54:V54)</f>
        <v>51.779326429590483</v>
      </c>
      <c r="Y54" s="350"/>
      <c r="Z54" s="432" t="s">
        <v>220</v>
      </c>
      <c r="AA54" s="466">
        <v>72.657649211585479</v>
      </c>
      <c r="AB54" s="466">
        <v>108514.32120179186</v>
      </c>
      <c r="AC54" s="466">
        <v>467263.4723883578</v>
      </c>
      <c r="AD54" s="466">
        <v>7416.7255546245697</v>
      </c>
      <c r="AE54" s="466"/>
      <c r="AF54" s="362">
        <f>SUM(AA54:AE54)</f>
        <v>583267.17679398577</v>
      </c>
      <c r="AG54" s="333"/>
      <c r="AH54" s="432" t="s">
        <v>220</v>
      </c>
      <c r="AI54" s="417">
        <v>2475700.1444180757</v>
      </c>
      <c r="AJ54" s="417">
        <v>171076.87414523261</v>
      </c>
      <c r="AK54" s="417">
        <v>2507610.7261657664</v>
      </c>
      <c r="AL54" s="417">
        <f t="shared" ref="AL54:AL60" si="58">SUM(AI54:AK54)</f>
        <v>5154387.7447290746</v>
      </c>
      <c r="AM54" s="548"/>
      <c r="AN54" s="362" t="s">
        <v>220</v>
      </c>
      <c r="AO54" s="362">
        <v>1698972.253914651</v>
      </c>
      <c r="AP54" s="362">
        <v>670848.21086671506</v>
      </c>
      <c r="AQ54" s="362">
        <v>1123926.5494815386</v>
      </c>
      <c r="AR54" s="362">
        <v>12933486.821908947</v>
      </c>
      <c r="AS54" s="362">
        <v>45836.506635684462</v>
      </c>
      <c r="AT54" s="362">
        <v>5.2649679584428597</v>
      </c>
      <c r="AU54" s="362">
        <f>SUM(AO54:AT54)</f>
        <v>16473075.607775494</v>
      </c>
      <c r="AV54" s="333"/>
    </row>
    <row r="55" spans="12:71" ht="17" x14ac:dyDescent="0.15">
      <c r="L55" s="432" t="s">
        <v>221</v>
      </c>
      <c r="M55" s="362">
        <v>27012.727985641821</v>
      </c>
      <c r="N55" s="362">
        <v>103.99596705101415</v>
      </c>
      <c r="O55" s="362">
        <v>2308.945265071462</v>
      </c>
      <c r="P55" s="362">
        <v>678997.98015684937</v>
      </c>
      <c r="Q55" s="362">
        <v>6.9484952939674187</v>
      </c>
      <c r="R55" s="362">
        <f t="shared" ref="R55:R60" si="59">SUM(M55:Q55)</f>
        <v>708430.59786990762</v>
      </c>
      <c r="S55" s="333"/>
      <c r="T55" s="525" t="s">
        <v>221</v>
      </c>
      <c r="U55" s="547">
        <v>0.88722558226436354</v>
      </c>
      <c r="V55" s="547">
        <v>5.1431227475404696E-3</v>
      </c>
      <c r="W55" s="547"/>
      <c r="X55" s="547">
        <f t="shared" si="57"/>
        <v>0.89236870501190402</v>
      </c>
      <c r="Y55" s="350"/>
      <c r="Z55" s="432" t="s">
        <v>221</v>
      </c>
      <c r="AA55" s="466">
        <v>221.57957919873249</v>
      </c>
      <c r="AB55" s="466">
        <v>898.63190681859805</v>
      </c>
      <c r="AC55" s="466">
        <v>1469.1056464230576</v>
      </c>
      <c r="AD55" s="466">
        <v>180.38022380042727</v>
      </c>
      <c r="AE55" s="466"/>
      <c r="AF55" s="362">
        <f t="shared" ref="AF55:AF60" si="60">SUM(AA55:AE55)</f>
        <v>2769.6973562408157</v>
      </c>
      <c r="AG55" s="333"/>
      <c r="AH55" s="432" t="s">
        <v>221</v>
      </c>
      <c r="AI55" s="417">
        <v>13289.4680053843</v>
      </c>
      <c r="AJ55" s="417">
        <v>5517.5473786061539</v>
      </c>
      <c r="AK55" s="417">
        <v>79835.323245614636</v>
      </c>
      <c r="AL55" s="417">
        <f t="shared" si="58"/>
        <v>98642.338629605088</v>
      </c>
      <c r="AM55" s="548"/>
      <c r="AN55" s="362" t="s">
        <v>221</v>
      </c>
      <c r="AO55" s="362">
        <v>18807.383510373485</v>
      </c>
      <c r="AP55" s="362">
        <v>3152.5075486516562</v>
      </c>
      <c r="AQ55" s="362">
        <v>5301.3240818418526</v>
      </c>
      <c r="AR55" s="362">
        <v>688028.82585864607</v>
      </c>
      <c r="AS55" s="362">
        <v>29.266438485123199</v>
      </c>
      <c r="AT55" s="362">
        <v>0.54551611747592599</v>
      </c>
      <c r="AU55" s="362">
        <f t="shared" ref="AU55:AU60" si="61">SUM(AO55:AT55)</f>
        <v>715319.85295411572</v>
      </c>
      <c r="AV55" s="333"/>
    </row>
    <row r="56" spans="12:71" ht="17" x14ac:dyDescent="0.15">
      <c r="L56" s="432" t="s">
        <v>229</v>
      </c>
      <c r="M56" s="362">
        <v>105337.65425657932</v>
      </c>
      <c r="N56" s="362">
        <v>13758.215677720453</v>
      </c>
      <c r="O56" s="362">
        <v>328469.68316238571</v>
      </c>
      <c r="P56" s="362">
        <v>2045463.4062358132</v>
      </c>
      <c r="Q56" s="362">
        <v>2.9363349350169288</v>
      </c>
      <c r="R56" s="362">
        <f t="shared" si="59"/>
        <v>2493031.8956674337</v>
      </c>
      <c r="S56" s="333"/>
      <c r="T56" s="525" t="s">
        <v>229</v>
      </c>
      <c r="U56" s="547">
        <v>1.1181111158803068</v>
      </c>
      <c r="V56" s="547"/>
      <c r="W56" s="547"/>
      <c r="X56" s="547">
        <f t="shared" si="57"/>
        <v>1.1181111158803068</v>
      </c>
      <c r="Y56" s="350"/>
      <c r="Z56" s="432" t="s">
        <v>229</v>
      </c>
      <c r="AA56" s="466">
        <v>1.6731690084561699</v>
      </c>
      <c r="AB56" s="466">
        <v>3061.8856847295438</v>
      </c>
      <c r="AC56" s="466">
        <v>69921.788045899011</v>
      </c>
      <c r="AD56" s="466">
        <v>484.55625101458264</v>
      </c>
      <c r="AE56" s="466"/>
      <c r="AF56" s="362">
        <f t="shared" si="60"/>
        <v>73469.903150651589</v>
      </c>
      <c r="AG56" s="333"/>
      <c r="AH56" s="432" t="s">
        <v>229</v>
      </c>
      <c r="AI56" s="417">
        <v>658804.59987997077</v>
      </c>
      <c r="AJ56" s="417">
        <v>36953.474509895779</v>
      </c>
      <c r="AK56" s="417">
        <v>908230.09185256402</v>
      </c>
      <c r="AL56" s="417">
        <f t="shared" si="58"/>
        <v>1603988.1662424305</v>
      </c>
      <c r="AM56" s="548"/>
      <c r="AN56" s="362" t="s">
        <v>229</v>
      </c>
      <c r="AO56" s="362">
        <v>236504.62282969087</v>
      </c>
      <c r="AP56" s="362">
        <v>430186.72856604774</v>
      </c>
      <c r="AQ56" s="362">
        <v>138408.20003697684</v>
      </c>
      <c r="AR56" s="362">
        <v>1328987.9287743978</v>
      </c>
      <c r="AS56" s="362">
        <v>918.24874772503904</v>
      </c>
      <c r="AT56" s="362"/>
      <c r="AU56" s="362">
        <f t="shared" si="61"/>
        <v>2135005.7289548381</v>
      </c>
      <c r="AV56" s="333"/>
    </row>
    <row r="57" spans="12:71" ht="17" x14ac:dyDescent="0.15">
      <c r="L57" s="432" t="s">
        <v>230</v>
      </c>
      <c r="M57" s="362">
        <v>90537.537060330593</v>
      </c>
      <c r="N57" s="362">
        <v>1583.9298745468243</v>
      </c>
      <c r="O57" s="362">
        <v>105292.8921962371</v>
      </c>
      <c r="P57" s="362">
        <v>716770.88817954354</v>
      </c>
      <c r="Q57" s="362">
        <v>43.548899442888732</v>
      </c>
      <c r="R57" s="362">
        <f t="shared" si="59"/>
        <v>914228.79621010087</v>
      </c>
      <c r="S57" s="333"/>
      <c r="T57" s="525" t="s">
        <v>230</v>
      </c>
      <c r="U57" s="547">
        <v>4.4242035299539513</v>
      </c>
      <c r="V57" s="547">
        <v>1.93050755187869E-2</v>
      </c>
      <c r="W57" s="547">
        <v>2.5061517953872599E-4</v>
      </c>
      <c r="X57" s="547">
        <f t="shared" si="57"/>
        <v>4.4435086054727382</v>
      </c>
      <c r="Y57" s="350"/>
      <c r="Z57" s="432" t="s">
        <v>230</v>
      </c>
      <c r="AA57" s="466">
        <v>433.06542609352499</v>
      </c>
      <c r="AB57" s="466">
        <v>2735.5534223029308</v>
      </c>
      <c r="AC57" s="466">
        <v>19478.261548375627</v>
      </c>
      <c r="AD57" s="466">
        <v>30.343746974132948</v>
      </c>
      <c r="AE57" s="466">
        <v>9.9506493480876035</v>
      </c>
      <c r="AF57" s="362">
        <f t="shared" si="60"/>
        <v>22687.174793094302</v>
      </c>
      <c r="AG57" s="333"/>
      <c r="AH57" s="432" t="s">
        <v>230</v>
      </c>
      <c r="AI57" s="417">
        <v>134767.33847814859</v>
      </c>
      <c r="AJ57" s="417">
        <v>9313.6290623415134</v>
      </c>
      <c r="AK57" s="417">
        <v>269637.6289798186</v>
      </c>
      <c r="AL57" s="417">
        <f t="shared" si="58"/>
        <v>413718.59652030875</v>
      </c>
      <c r="AM57" s="548"/>
      <c r="AN57" s="362" t="s">
        <v>230</v>
      </c>
      <c r="AO57" s="362">
        <v>1522.5263255499217</v>
      </c>
      <c r="AP57" s="362">
        <v>41925.749715268583</v>
      </c>
      <c r="AQ57" s="362">
        <v>19127.167629470969</v>
      </c>
      <c r="AR57" s="362">
        <v>3709246.8940087697</v>
      </c>
      <c r="AS57" s="362">
        <v>983.83222105726531</v>
      </c>
      <c r="AT57" s="362">
        <v>50.454738236963628</v>
      </c>
      <c r="AU57" s="362">
        <f t="shared" si="61"/>
        <v>3772856.6246383535</v>
      </c>
      <c r="AV57" s="333"/>
    </row>
    <row r="58" spans="12:71" ht="17" x14ac:dyDescent="0.15">
      <c r="L58" s="432" t="s">
        <v>231</v>
      </c>
      <c r="M58" s="362">
        <v>501.92803976032803</v>
      </c>
      <c r="N58" s="362">
        <v>165.24318570829888</v>
      </c>
      <c r="O58" s="362">
        <v>63.101709934882763</v>
      </c>
      <c r="P58" s="362">
        <v>53099.138201042908</v>
      </c>
      <c r="Q58" s="362">
        <v>9.3013048171997003E-5</v>
      </c>
      <c r="R58" s="362">
        <f t="shared" si="59"/>
        <v>53829.411229459467</v>
      </c>
      <c r="S58" s="333"/>
      <c r="T58" s="525" t="s">
        <v>231</v>
      </c>
      <c r="U58" s="547">
        <v>1.3888543471693949E-3</v>
      </c>
      <c r="V58" s="547"/>
      <c r="W58" s="547"/>
      <c r="X58" s="547">
        <f t="shared" si="57"/>
        <v>1.3888543471693949E-3</v>
      </c>
      <c r="Y58" s="350"/>
      <c r="Z58" s="432" t="s">
        <v>231</v>
      </c>
      <c r="AA58" s="466">
        <v>2.5236795656382999E-2</v>
      </c>
      <c r="AB58" s="466">
        <v>13223.90002813747</v>
      </c>
      <c r="AC58" s="466">
        <v>1707.8739443439956</v>
      </c>
      <c r="AD58" s="466">
        <v>3.2782105728983803E-2</v>
      </c>
      <c r="AE58" s="466"/>
      <c r="AF58" s="362">
        <f t="shared" si="60"/>
        <v>14931.831991382851</v>
      </c>
      <c r="AG58" s="333"/>
      <c r="AH58" s="432" t="s">
        <v>231</v>
      </c>
      <c r="AI58" s="417">
        <v>6716.2674827482506</v>
      </c>
      <c r="AJ58" s="417">
        <v>1933.1870045596725</v>
      </c>
      <c r="AK58" s="417">
        <v>36374.558642336087</v>
      </c>
      <c r="AL58" s="417">
        <f t="shared" si="58"/>
        <v>45024.013129644009</v>
      </c>
      <c r="AM58" s="548"/>
      <c r="AN58" s="362" t="s">
        <v>231</v>
      </c>
      <c r="AO58" s="362">
        <v>3774.388646611008</v>
      </c>
      <c r="AP58" s="362">
        <v>101.95586834941038</v>
      </c>
      <c r="AQ58" s="362">
        <v>1.3819857724010931</v>
      </c>
      <c r="AR58" s="362">
        <v>37510.974378349143</v>
      </c>
      <c r="AS58" s="362">
        <v>3130.23300336487</v>
      </c>
      <c r="AT58" s="362">
        <v>4.5224092900753001E-5</v>
      </c>
      <c r="AU58" s="362">
        <f t="shared" si="61"/>
        <v>44518.933927670922</v>
      </c>
      <c r="AV58" s="333"/>
    </row>
    <row r="59" spans="12:71" ht="17" x14ac:dyDescent="0.15">
      <c r="L59" s="432" t="s">
        <v>225</v>
      </c>
      <c r="M59" s="362">
        <v>3876.2425965927441</v>
      </c>
      <c r="N59" s="362">
        <v>531.82732401508781</v>
      </c>
      <c r="O59" s="362">
        <v>18623.363332531317</v>
      </c>
      <c r="P59" s="362">
        <v>102887.15266987664</v>
      </c>
      <c r="Q59" s="362">
        <v>28.61841411143536</v>
      </c>
      <c r="R59" s="362">
        <f t="shared" si="59"/>
        <v>125947.20433712722</v>
      </c>
      <c r="S59" s="333"/>
      <c r="T59" s="525" t="s">
        <v>225</v>
      </c>
      <c r="U59" s="547">
        <v>5.0858296453952746E-3</v>
      </c>
      <c r="V59" s="547">
        <v>5.1222741603851297E-7</v>
      </c>
      <c r="W59" s="547"/>
      <c r="X59" s="547">
        <f t="shared" si="57"/>
        <v>5.0863418728113131E-3</v>
      </c>
      <c r="Y59" s="350"/>
      <c r="Z59" s="432" t="s">
        <v>225</v>
      </c>
      <c r="AA59" s="466"/>
      <c r="AB59" s="466">
        <v>68.996420953422685</v>
      </c>
      <c r="AC59" s="466">
        <v>275.74600818380696</v>
      </c>
      <c r="AD59" s="466">
        <v>1.12155531905591</v>
      </c>
      <c r="AE59" s="466">
        <v>0.28635976091027199</v>
      </c>
      <c r="AF59" s="362">
        <f t="shared" si="60"/>
        <v>346.15034421719582</v>
      </c>
      <c r="AG59" s="333"/>
      <c r="AH59" s="432" t="s">
        <v>225</v>
      </c>
      <c r="AI59" s="417">
        <v>6245.7573335617699</v>
      </c>
      <c r="AJ59" s="417">
        <v>2549.6640484938303</v>
      </c>
      <c r="AK59" s="417">
        <v>14581.769888153212</v>
      </c>
      <c r="AL59" s="417">
        <f t="shared" si="58"/>
        <v>23377.191270208812</v>
      </c>
      <c r="AM59" s="548"/>
      <c r="AN59" s="362" t="s">
        <v>225</v>
      </c>
      <c r="AO59" s="362">
        <v>8397.0862524676995</v>
      </c>
      <c r="AP59" s="362">
        <v>11805.369690659456</v>
      </c>
      <c r="AQ59" s="362">
        <v>8.6569027500226987</v>
      </c>
      <c r="AR59" s="362">
        <v>113370.45119869692</v>
      </c>
      <c r="AS59" s="362">
        <v>0.13087543193250878</v>
      </c>
      <c r="AT59" s="362">
        <v>3.2289972305297749</v>
      </c>
      <c r="AU59" s="362">
        <f t="shared" si="61"/>
        <v>133584.92391723656</v>
      </c>
      <c r="AV59" s="333"/>
    </row>
    <row r="60" spans="12:71" ht="17" x14ac:dyDescent="0.15">
      <c r="L60" s="432" t="s">
        <v>226</v>
      </c>
      <c r="M60" s="362">
        <v>4.8745423555374102E-4</v>
      </c>
      <c r="N60" s="362">
        <v>8.0002504400908905E-2</v>
      </c>
      <c r="O60" s="362"/>
      <c r="P60" s="362">
        <v>35.977362737059465</v>
      </c>
      <c r="Q60" s="362">
        <v>1.6755163669586099E-3</v>
      </c>
      <c r="R60" s="362">
        <f t="shared" si="59"/>
        <v>36.059528212062887</v>
      </c>
      <c r="S60" s="400"/>
      <c r="T60" s="525" t="s">
        <v>226</v>
      </c>
      <c r="U60" s="547"/>
      <c r="V60" s="547"/>
      <c r="W60" s="547"/>
      <c r="X60" s="547">
        <f t="shared" si="57"/>
        <v>0</v>
      </c>
      <c r="Y60" s="350"/>
      <c r="Z60" s="432" t="s">
        <v>226</v>
      </c>
      <c r="AA60" s="466"/>
      <c r="AB60" s="466"/>
      <c r="AC60" s="466">
        <v>1.4766361564397801E-3</v>
      </c>
      <c r="AD60" s="466"/>
      <c r="AE60" s="466"/>
      <c r="AF60" s="362">
        <f t="shared" si="60"/>
        <v>1.4766361564397801E-3</v>
      </c>
      <c r="AG60" s="333"/>
      <c r="AH60" s="432" t="s">
        <v>226</v>
      </c>
      <c r="AI60" s="417"/>
      <c r="AJ60" s="417"/>
      <c r="AK60" s="417">
        <v>3.9451662451028802E-4</v>
      </c>
      <c r="AL60" s="417">
        <f t="shared" si="58"/>
        <v>3.9451662451028802E-4</v>
      </c>
      <c r="AM60" s="548"/>
      <c r="AN60" s="362" t="s">
        <v>226</v>
      </c>
      <c r="AO60" s="362">
        <v>1.305442489683627E-2</v>
      </c>
      <c r="AP60" s="362"/>
      <c r="AQ60" s="362">
        <v>5.9604644775390599E-8</v>
      </c>
      <c r="AR60" s="362">
        <v>2.2212650999426824</v>
      </c>
      <c r="AS60" s="362"/>
      <c r="AT60" s="362">
        <v>8.4617733955383301E-4</v>
      </c>
      <c r="AU60" s="362">
        <f t="shared" si="61"/>
        <v>2.2351657617837173</v>
      </c>
      <c r="AV60" s="333"/>
    </row>
    <row r="61" spans="12:71" s="311" customFormat="1" ht="17" x14ac:dyDescent="0.15">
      <c r="L61" s="462" t="s">
        <v>134</v>
      </c>
      <c r="M61" s="549">
        <f t="shared" ref="M61:R61" si="62">SUM(M54:M60)</f>
        <v>2034721.662768184</v>
      </c>
      <c r="N61" s="549">
        <f t="shared" si="62"/>
        <v>154933.31487751135</v>
      </c>
      <c r="O61" s="549">
        <f t="shared" si="62"/>
        <v>1055613.7787276525</v>
      </c>
      <c r="P61" s="549">
        <f t="shared" si="62"/>
        <v>16678336.114363533</v>
      </c>
      <c r="Q61" s="549">
        <f t="shared" si="62"/>
        <v>114.44207053910921</v>
      </c>
      <c r="R61" s="549">
        <f t="shared" si="62"/>
        <v>19923719.312807418</v>
      </c>
      <c r="S61" s="462"/>
      <c r="T61" s="529" t="s">
        <v>134</v>
      </c>
      <c r="U61" s="550">
        <f>SUM(U54:U60)</f>
        <v>57.827388884499555</v>
      </c>
      <c r="V61" s="550">
        <f>SUM(V54:V60)</f>
        <v>0.41240116767585244</v>
      </c>
      <c r="W61" s="550"/>
      <c r="X61" s="550">
        <f>SUM(X54:X60)</f>
        <v>58.239790052175408</v>
      </c>
      <c r="Y61" s="331"/>
      <c r="Z61" s="462" t="s">
        <v>134</v>
      </c>
      <c r="AA61" s="551">
        <f t="shared" ref="AA61:AF61" si="63">SUM(AA54:AA60)</f>
        <v>729.00106030795553</v>
      </c>
      <c r="AB61" s="551">
        <f t="shared" si="63"/>
        <v>128503.28866473382</v>
      </c>
      <c r="AC61" s="551">
        <f t="shared" si="63"/>
        <v>560116.24905821949</v>
      </c>
      <c r="AD61" s="551">
        <f t="shared" si="63"/>
        <v>8113.1601138384976</v>
      </c>
      <c r="AE61" s="551">
        <f t="shared" si="63"/>
        <v>10.237009108997876</v>
      </c>
      <c r="AF61" s="551">
        <f t="shared" si="63"/>
        <v>697471.9359062087</v>
      </c>
      <c r="AG61" s="462"/>
      <c r="AH61" s="527" t="s">
        <v>134</v>
      </c>
      <c r="AI61" s="545">
        <f t="shared" ref="AI61:AL61" si="64">SUM(AI54:AI60)</f>
        <v>3295523.5755978893</v>
      </c>
      <c r="AJ61" s="545">
        <f t="shared" si="64"/>
        <v>227344.37614912959</v>
      </c>
      <c r="AK61" s="545">
        <f t="shared" si="64"/>
        <v>3816270.0991687695</v>
      </c>
      <c r="AL61" s="545">
        <f t="shared" si="64"/>
        <v>7339138.0509157889</v>
      </c>
      <c r="AM61" s="549"/>
      <c r="AN61" s="549" t="s">
        <v>134</v>
      </c>
      <c r="AO61" s="551">
        <f t="shared" ref="AO61:AT61" si="65">SUM(AO54:AO60)</f>
        <v>1967978.2745337689</v>
      </c>
      <c r="AP61" s="551">
        <f t="shared" si="65"/>
        <v>1158020.5222556919</v>
      </c>
      <c r="AQ61" s="551">
        <f t="shared" si="65"/>
        <v>1286773.2801184105</v>
      </c>
      <c r="AR61" s="551">
        <f t="shared" si="65"/>
        <v>18810634.117392905</v>
      </c>
      <c r="AS61" s="551">
        <f t="shared" si="65"/>
        <v>50898.217921748692</v>
      </c>
      <c r="AT61" s="551">
        <f t="shared" si="65"/>
        <v>59.495110944844647</v>
      </c>
      <c r="AU61" s="551">
        <f>SUM(AU54:AU60)</f>
        <v>23274363.907333467</v>
      </c>
      <c r="AV61" s="462"/>
      <c r="AW61" s="94"/>
      <c r="AX61" s="2"/>
      <c r="AY61" s="2"/>
      <c r="AZ61" s="2"/>
      <c r="BA61" s="2"/>
      <c r="BB61" s="2"/>
      <c r="BC61" s="2"/>
      <c r="BD61" s="2"/>
      <c r="BE61" s="2"/>
      <c r="BF61" s="2"/>
      <c r="BG61" s="2"/>
      <c r="BH61" s="2"/>
      <c r="BI61" s="2"/>
      <c r="BJ61" s="2"/>
      <c r="BK61" s="2"/>
      <c r="BL61" s="2"/>
      <c r="BM61" s="2"/>
      <c r="BN61" s="2"/>
      <c r="BO61" s="2"/>
      <c r="BP61" s="2"/>
      <c r="BQ61" s="2"/>
      <c r="BR61" s="2"/>
      <c r="BS61" s="2"/>
    </row>
    <row r="62" spans="12:71" ht="16" x14ac:dyDescent="0.15">
      <c r="L62" s="333"/>
      <c r="M62" s="345"/>
      <c r="N62" s="345"/>
      <c r="O62" s="345"/>
      <c r="P62" s="345"/>
      <c r="Q62" s="345"/>
      <c r="R62" s="345"/>
      <c r="S62" s="333"/>
      <c r="T62" s="350"/>
      <c r="U62" s="350"/>
      <c r="V62" s="350"/>
      <c r="W62" s="350"/>
      <c r="X62" s="350"/>
      <c r="Y62" s="350"/>
      <c r="Z62" s="333"/>
      <c r="AA62" s="345"/>
      <c r="AB62" s="345"/>
      <c r="AC62" s="345"/>
      <c r="AD62" s="345"/>
      <c r="AE62" s="345"/>
      <c r="AF62" s="345"/>
      <c r="AG62" s="333"/>
      <c r="AH62" s="333"/>
      <c r="AI62" s="333"/>
      <c r="AJ62" s="333"/>
      <c r="AK62" s="333"/>
      <c r="AL62" s="333"/>
      <c r="AM62" s="333"/>
      <c r="AN62" s="333"/>
      <c r="AO62" s="333"/>
      <c r="AP62" s="333"/>
      <c r="AQ62" s="333"/>
      <c r="AR62" s="333"/>
      <c r="AS62" s="333"/>
      <c r="AT62" s="333"/>
      <c r="AU62" s="333"/>
      <c r="AV62" s="333"/>
      <c r="AW62" s="333"/>
      <c r="AX62" s="333"/>
      <c r="AY62" s="333"/>
      <c r="AZ62" s="333"/>
      <c r="BA62" s="333"/>
      <c r="BB62" s="345"/>
      <c r="BC62" s="345"/>
      <c r="BD62" s="345"/>
      <c r="BE62" s="345"/>
      <c r="BF62" s="345"/>
      <c r="BG62" s="345"/>
      <c r="BH62" s="345"/>
      <c r="BI62" s="333"/>
    </row>
    <row r="63" spans="12:71" ht="16" x14ac:dyDescent="0.15">
      <c r="L63" s="333"/>
      <c r="M63" s="345"/>
      <c r="N63" s="345"/>
      <c r="O63" s="345"/>
      <c r="P63" s="345"/>
      <c r="Q63" s="345"/>
      <c r="R63" s="345"/>
      <c r="S63" s="333"/>
      <c r="T63" s="350"/>
      <c r="U63" s="350"/>
      <c r="V63" s="350"/>
      <c r="W63" s="350"/>
      <c r="X63" s="350"/>
      <c r="Y63" s="350"/>
      <c r="Z63" s="333"/>
      <c r="AA63" s="345"/>
      <c r="AB63" s="345"/>
      <c r="AC63" s="345"/>
      <c r="AD63" s="345"/>
      <c r="AE63" s="345"/>
      <c r="AF63" s="345"/>
      <c r="AG63" s="333"/>
      <c r="AH63" s="333"/>
      <c r="AI63" s="333"/>
      <c r="AJ63" s="333"/>
      <c r="AK63" s="333"/>
      <c r="AL63" s="333"/>
      <c r="AM63" s="333"/>
      <c r="AN63" s="333"/>
      <c r="AO63" s="333"/>
      <c r="AP63" s="333"/>
      <c r="AQ63" s="333"/>
      <c r="AR63" s="333"/>
      <c r="AS63" s="333"/>
      <c r="AT63" s="333"/>
      <c r="AU63" s="333"/>
      <c r="AV63" s="333"/>
      <c r="AW63" s="333"/>
      <c r="AX63" s="333"/>
      <c r="AY63" s="333"/>
      <c r="AZ63" s="333"/>
      <c r="BA63" s="333"/>
      <c r="BB63" s="345"/>
      <c r="BC63" s="345"/>
      <c r="BD63" s="345"/>
      <c r="BE63" s="345"/>
      <c r="BF63" s="345"/>
      <c r="BG63" s="345"/>
      <c r="BH63" s="345"/>
      <c r="BI63" s="333"/>
    </row>
    <row r="64" spans="12:71" ht="17" x14ac:dyDescent="0.15">
      <c r="L64" s="348" t="s">
        <v>386</v>
      </c>
      <c r="M64" s="333"/>
      <c r="N64" s="333"/>
      <c r="O64" s="333"/>
      <c r="P64" s="333"/>
      <c r="Q64" s="333"/>
      <c r="R64" s="333"/>
      <c r="S64" s="333"/>
      <c r="T64" s="349" t="s">
        <v>387</v>
      </c>
      <c r="U64" s="333"/>
      <c r="V64" s="333"/>
      <c r="W64" s="333"/>
      <c r="X64" s="333"/>
      <c r="Y64" s="350"/>
      <c r="Z64" s="348" t="s">
        <v>388</v>
      </c>
      <c r="AA64" s="333"/>
      <c r="AB64" s="333"/>
      <c r="AC64" s="333"/>
      <c r="AD64" s="333"/>
      <c r="AE64" s="333"/>
      <c r="AF64" s="333"/>
      <c r="AG64" s="333"/>
      <c r="AH64" s="348" t="s">
        <v>389</v>
      </c>
      <c r="AI64" s="333"/>
      <c r="AJ64" s="333"/>
      <c r="AK64" s="333"/>
      <c r="AL64" s="333"/>
      <c r="AM64" s="333"/>
      <c r="AN64" s="348" t="s">
        <v>390</v>
      </c>
      <c r="AO64" s="333"/>
      <c r="AP64" s="333"/>
      <c r="AQ64" s="333"/>
      <c r="AR64" s="333"/>
      <c r="AS64" s="333"/>
      <c r="AT64" s="333"/>
      <c r="AU64" s="333"/>
      <c r="AV64" s="333"/>
      <c r="AW64" s="333"/>
      <c r="AX64" s="333"/>
      <c r="AY64" s="333"/>
      <c r="AZ64" s="333"/>
      <c r="BB64" s="333"/>
      <c r="BC64" s="333"/>
      <c r="BD64" s="333"/>
      <c r="BE64" s="333"/>
      <c r="BF64" s="333"/>
      <c r="BG64" s="333"/>
      <c r="BH64" s="333"/>
      <c r="BI64" s="333"/>
    </row>
    <row r="65" spans="12:61" ht="14" x14ac:dyDescent="0.15">
      <c r="L65" s="521" t="s">
        <v>443</v>
      </c>
      <c r="M65" s="522"/>
      <c r="N65" s="522"/>
      <c r="O65" s="522"/>
      <c r="P65" s="522"/>
      <c r="Q65" s="522"/>
      <c r="R65" s="522"/>
      <c r="S65" s="522"/>
      <c r="T65" s="552" t="s">
        <v>444</v>
      </c>
      <c r="U65" s="553"/>
      <c r="V65" s="553"/>
      <c r="W65" s="553"/>
      <c r="X65" s="553"/>
      <c r="Y65" s="524"/>
      <c r="Z65" s="521" t="s">
        <v>443</v>
      </c>
      <c r="AA65" s="522"/>
      <c r="AB65" s="522"/>
      <c r="AC65" s="522"/>
      <c r="AD65" s="522"/>
      <c r="AE65" s="522"/>
      <c r="AF65" s="522"/>
      <c r="AG65" s="522"/>
      <c r="AH65" s="521" t="s">
        <v>443</v>
      </c>
      <c r="AI65" s="524"/>
      <c r="AJ65" s="524"/>
      <c r="AK65" s="524"/>
      <c r="AL65" s="522"/>
      <c r="AM65" s="522"/>
      <c r="AN65" s="521" t="s">
        <v>443</v>
      </c>
      <c r="AO65" s="522"/>
      <c r="AP65" s="522"/>
      <c r="AQ65" s="522"/>
      <c r="AR65" s="522"/>
      <c r="AS65" s="522"/>
      <c r="AT65" s="522"/>
      <c r="AU65" s="522"/>
      <c r="AV65" s="522"/>
      <c r="AW65" s="522"/>
      <c r="AX65" s="522"/>
      <c r="AY65" s="522"/>
      <c r="AZ65" s="522"/>
      <c r="BB65" s="521"/>
      <c r="BC65" s="522"/>
      <c r="BD65" s="522"/>
      <c r="BE65" s="522"/>
      <c r="BF65" s="522"/>
      <c r="BG65" s="522"/>
      <c r="BH65" s="522"/>
      <c r="BI65" s="522"/>
    </row>
    <row r="66" spans="12:61" ht="34" x14ac:dyDescent="0.15">
      <c r="L66" s="355" t="s">
        <v>470</v>
      </c>
      <c r="M66" s="356" t="s">
        <v>397</v>
      </c>
      <c r="N66" s="356" t="s">
        <v>428</v>
      </c>
      <c r="O66" s="356" t="s">
        <v>418</v>
      </c>
      <c r="P66" s="356" t="s">
        <v>419</v>
      </c>
      <c r="Q66" s="356" t="s">
        <v>405</v>
      </c>
      <c r="R66" s="356" t="s">
        <v>134</v>
      </c>
      <c r="S66" s="333"/>
      <c r="T66" s="355" t="s">
        <v>470</v>
      </c>
      <c r="U66" s="357" t="s">
        <v>406</v>
      </c>
      <c r="V66" s="357" t="s">
        <v>407</v>
      </c>
      <c r="W66" s="356" t="s">
        <v>405</v>
      </c>
      <c r="X66" s="356" t="s">
        <v>134</v>
      </c>
      <c r="Y66" s="350"/>
      <c r="Z66" s="355" t="s">
        <v>470</v>
      </c>
      <c r="AA66" s="356" t="s">
        <v>420</v>
      </c>
      <c r="AB66" s="356" t="s">
        <v>421</v>
      </c>
      <c r="AC66" s="356" t="s">
        <v>422</v>
      </c>
      <c r="AD66" s="356" t="s">
        <v>411</v>
      </c>
      <c r="AE66" s="356" t="s">
        <v>412</v>
      </c>
      <c r="AF66" s="356" t="s">
        <v>134</v>
      </c>
      <c r="AG66" s="333"/>
      <c r="AH66" s="355" t="s">
        <v>470</v>
      </c>
      <c r="AI66" s="356" t="str">
        <f>AI53</f>
        <v>DPR</v>
      </c>
      <c r="AJ66" s="356" t="str">
        <f>AJ53</f>
        <v>GMI</v>
      </c>
      <c r="AK66" s="356" t="str">
        <f>AK53</f>
        <v>OTHER</v>
      </c>
      <c r="AL66" s="356" t="s">
        <v>134</v>
      </c>
      <c r="AM66" s="333"/>
      <c r="AN66" s="355" t="s">
        <v>445</v>
      </c>
      <c r="AO66" s="356" t="s">
        <v>426</v>
      </c>
      <c r="AP66" s="356" t="s">
        <v>418</v>
      </c>
      <c r="AQ66" s="356" t="s">
        <v>429</v>
      </c>
      <c r="AR66" s="356" t="s">
        <v>419</v>
      </c>
      <c r="AS66" s="356" t="s">
        <v>430</v>
      </c>
      <c r="AT66" s="356" t="s">
        <v>412</v>
      </c>
      <c r="AU66" s="356" t="s">
        <v>134</v>
      </c>
      <c r="AV66" s="333"/>
    </row>
    <row r="67" spans="12:61" ht="17" x14ac:dyDescent="0.15">
      <c r="L67" s="432" t="s">
        <v>220</v>
      </c>
      <c r="M67" s="432">
        <v>6134</v>
      </c>
      <c r="N67" s="432">
        <v>1514</v>
      </c>
      <c r="O67" s="432">
        <v>1037</v>
      </c>
      <c r="P67" s="432">
        <v>3016117</v>
      </c>
      <c r="Q67" s="432">
        <v>51033</v>
      </c>
      <c r="R67" s="432">
        <f>SUM(M67:Q67)</f>
        <v>3075835</v>
      </c>
      <c r="S67" s="333"/>
      <c r="T67" s="525" t="s">
        <v>220</v>
      </c>
      <c r="U67" s="554">
        <v>40</v>
      </c>
      <c r="V67" s="554">
        <v>4</v>
      </c>
      <c r="W67" s="554">
        <v>2</v>
      </c>
      <c r="X67" s="554">
        <f t="shared" ref="X67:X73" si="66">SUM(U67:V67)</f>
        <v>44</v>
      </c>
      <c r="Y67" s="350"/>
      <c r="Z67" s="432" t="s">
        <v>220</v>
      </c>
      <c r="AA67" s="433">
        <v>9</v>
      </c>
      <c r="AB67" s="433">
        <v>624</v>
      </c>
      <c r="AC67" s="433">
        <v>5153</v>
      </c>
      <c r="AD67" s="433">
        <v>43</v>
      </c>
      <c r="AE67" s="433"/>
      <c r="AF67" s="433">
        <f>SUM(AA67:AE67)</f>
        <v>5829</v>
      </c>
      <c r="AG67" s="333"/>
      <c r="AH67" s="432" t="s">
        <v>220</v>
      </c>
      <c r="AI67" s="433">
        <v>1252</v>
      </c>
      <c r="AJ67" s="433">
        <v>458</v>
      </c>
      <c r="AK67" s="433">
        <v>22617</v>
      </c>
      <c r="AL67" s="433">
        <f t="shared" ref="AL67:AL73" si="67">SUM(AI67:AK67)</f>
        <v>24327</v>
      </c>
      <c r="AM67" s="333"/>
      <c r="AN67" s="432" t="s">
        <v>220</v>
      </c>
      <c r="AO67" s="432">
        <v>33195</v>
      </c>
      <c r="AP67" s="432">
        <v>946</v>
      </c>
      <c r="AQ67" s="432">
        <v>228</v>
      </c>
      <c r="AR67" s="432">
        <v>2286085</v>
      </c>
      <c r="AS67" s="432">
        <v>179</v>
      </c>
      <c r="AT67" s="432">
        <v>5921</v>
      </c>
      <c r="AU67" s="432">
        <f>SUM(AO67:AT67)</f>
        <v>2326554</v>
      </c>
      <c r="AV67" s="333"/>
    </row>
    <row r="68" spans="12:61" ht="17" x14ac:dyDescent="0.15">
      <c r="L68" s="432" t="s">
        <v>221</v>
      </c>
      <c r="M68" s="432">
        <v>109</v>
      </c>
      <c r="N68" s="432">
        <v>595</v>
      </c>
      <c r="O68" s="432">
        <v>41</v>
      </c>
      <c r="P68" s="432">
        <v>33705</v>
      </c>
      <c r="Q68" s="432">
        <v>113</v>
      </c>
      <c r="R68" s="432">
        <f t="shared" ref="R68:R73" si="68">SUM(M68:Q68)</f>
        <v>34563</v>
      </c>
      <c r="S68" s="333"/>
      <c r="T68" s="525" t="s">
        <v>221</v>
      </c>
      <c r="U68" s="554">
        <v>262</v>
      </c>
      <c r="V68" s="554">
        <v>8</v>
      </c>
      <c r="W68" s="554"/>
      <c r="X68" s="554">
        <f t="shared" si="66"/>
        <v>270</v>
      </c>
      <c r="Y68" s="350"/>
      <c r="Z68" s="432" t="s">
        <v>221</v>
      </c>
      <c r="AA68" s="433">
        <v>3</v>
      </c>
      <c r="AB68" s="433">
        <v>11</v>
      </c>
      <c r="AC68" s="433">
        <v>68</v>
      </c>
      <c r="AD68" s="433">
        <v>2</v>
      </c>
      <c r="AE68" s="433"/>
      <c r="AF68" s="433">
        <f t="shared" ref="AF68:AF73" si="69">SUM(AA68:AE68)</f>
        <v>84</v>
      </c>
      <c r="AG68" s="333"/>
      <c r="AH68" s="432" t="s">
        <v>221</v>
      </c>
      <c r="AI68" s="433">
        <v>21</v>
      </c>
      <c r="AJ68" s="433">
        <v>22</v>
      </c>
      <c r="AK68" s="433">
        <v>291</v>
      </c>
      <c r="AL68" s="433">
        <f t="shared" si="67"/>
        <v>334</v>
      </c>
      <c r="AM68" s="333"/>
      <c r="AN68" s="432" t="s">
        <v>221</v>
      </c>
      <c r="AO68" s="432">
        <v>487</v>
      </c>
      <c r="AP68" s="432">
        <v>119</v>
      </c>
      <c r="AQ68" s="432">
        <v>20</v>
      </c>
      <c r="AR68" s="432">
        <v>2006</v>
      </c>
      <c r="AS68" s="432">
        <v>4</v>
      </c>
      <c r="AT68" s="432">
        <v>52</v>
      </c>
      <c r="AU68" s="432">
        <f t="shared" ref="AU68:AU73" si="70">SUM(AO68:AT68)</f>
        <v>2688</v>
      </c>
      <c r="AV68" s="333"/>
    </row>
    <row r="69" spans="12:61" ht="17" x14ac:dyDescent="0.15">
      <c r="L69" s="432" t="s">
        <v>229</v>
      </c>
      <c r="M69" s="432">
        <v>583</v>
      </c>
      <c r="N69" s="432">
        <v>155</v>
      </c>
      <c r="O69" s="432">
        <v>377</v>
      </c>
      <c r="P69" s="432">
        <v>4040</v>
      </c>
      <c r="Q69" s="432">
        <v>5</v>
      </c>
      <c r="R69" s="432">
        <f t="shared" si="68"/>
        <v>5160</v>
      </c>
      <c r="S69" s="333"/>
      <c r="T69" s="525" t="s">
        <v>229</v>
      </c>
      <c r="U69" s="554">
        <v>20</v>
      </c>
      <c r="V69" s="554"/>
      <c r="W69" s="554"/>
      <c r="X69" s="554">
        <f t="shared" si="66"/>
        <v>20</v>
      </c>
      <c r="Y69" s="350"/>
      <c r="Z69" s="432" t="s">
        <v>229</v>
      </c>
      <c r="AA69" s="433">
        <v>2</v>
      </c>
      <c r="AB69" s="433">
        <v>88</v>
      </c>
      <c r="AC69" s="433">
        <v>328</v>
      </c>
      <c r="AD69" s="433">
        <v>12</v>
      </c>
      <c r="AE69" s="433"/>
      <c r="AF69" s="433">
        <f t="shared" si="69"/>
        <v>430</v>
      </c>
      <c r="AG69" s="333"/>
      <c r="AH69" s="432" t="s">
        <v>229</v>
      </c>
      <c r="AI69" s="433">
        <v>188</v>
      </c>
      <c r="AJ69" s="433">
        <v>89</v>
      </c>
      <c r="AK69" s="433">
        <v>1545</v>
      </c>
      <c r="AL69" s="433">
        <f t="shared" si="67"/>
        <v>1822</v>
      </c>
      <c r="AM69" s="333"/>
      <c r="AN69" s="432" t="s">
        <v>229</v>
      </c>
      <c r="AO69" s="432">
        <v>1194</v>
      </c>
      <c r="AP69" s="432">
        <v>476</v>
      </c>
      <c r="AQ69" s="432">
        <v>63</v>
      </c>
      <c r="AR69" s="432">
        <v>3328</v>
      </c>
      <c r="AS69" s="432">
        <v>28</v>
      </c>
      <c r="AT69" s="432"/>
      <c r="AU69" s="432">
        <f t="shared" si="70"/>
        <v>5089</v>
      </c>
      <c r="AV69" s="333"/>
    </row>
    <row r="70" spans="12:61" ht="17" x14ac:dyDescent="0.15">
      <c r="L70" s="432" t="s">
        <v>230</v>
      </c>
      <c r="M70" s="432">
        <v>179</v>
      </c>
      <c r="N70" s="432">
        <v>64</v>
      </c>
      <c r="O70" s="432">
        <v>139</v>
      </c>
      <c r="P70" s="432">
        <v>779</v>
      </c>
      <c r="Q70" s="432">
        <v>21</v>
      </c>
      <c r="R70" s="432">
        <f t="shared" si="68"/>
        <v>1182</v>
      </c>
      <c r="S70" s="333"/>
      <c r="T70" s="525" t="s">
        <v>230</v>
      </c>
      <c r="U70" s="554">
        <v>11</v>
      </c>
      <c r="V70" s="554">
        <v>3</v>
      </c>
      <c r="W70" s="554">
        <v>1</v>
      </c>
      <c r="X70" s="554">
        <f t="shared" si="66"/>
        <v>14</v>
      </c>
      <c r="Y70" s="350"/>
      <c r="Z70" s="432" t="s">
        <v>230</v>
      </c>
      <c r="AA70" s="433">
        <v>8</v>
      </c>
      <c r="AB70" s="433">
        <v>58</v>
      </c>
      <c r="AC70" s="433">
        <v>98</v>
      </c>
      <c r="AD70" s="433">
        <v>7</v>
      </c>
      <c r="AE70" s="433">
        <v>3</v>
      </c>
      <c r="AF70" s="433">
        <f t="shared" si="69"/>
        <v>174</v>
      </c>
      <c r="AG70" s="333"/>
      <c r="AH70" s="432" t="s">
        <v>230</v>
      </c>
      <c r="AI70" s="433">
        <v>54</v>
      </c>
      <c r="AJ70" s="433">
        <v>45</v>
      </c>
      <c r="AK70" s="433">
        <v>405</v>
      </c>
      <c r="AL70" s="433">
        <f t="shared" si="67"/>
        <v>504</v>
      </c>
      <c r="AM70" s="333"/>
      <c r="AN70" s="432" t="s">
        <v>230</v>
      </c>
      <c r="AO70" s="432">
        <v>185</v>
      </c>
      <c r="AP70" s="432">
        <v>182</v>
      </c>
      <c r="AQ70" s="432">
        <v>49</v>
      </c>
      <c r="AR70" s="432">
        <v>512</v>
      </c>
      <c r="AS70" s="432">
        <v>25</v>
      </c>
      <c r="AT70" s="432">
        <v>12</v>
      </c>
      <c r="AU70" s="432">
        <f t="shared" si="70"/>
        <v>965</v>
      </c>
      <c r="AV70" s="333"/>
    </row>
    <row r="71" spans="12:61" ht="17" x14ac:dyDescent="0.15">
      <c r="L71" s="432" t="s">
        <v>231</v>
      </c>
      <c r="M71" s="432">
        <v>41</v>
      </c>
      <c r="N71" s="432">
        <v>21</v>
      </c>
      <c r="O71" s="432">
        <v>13</v>
      </c>
      <c r="P71" s="432">
        <v>402</v>
      </c>
      <c r="Q71" s="432">
        <v>2</v>
      </c>
      <c r="R71" s="432">
        <f t="shared" si="68"/>
        <v>479</v>
      </c>
      <c r="S71" s="333"/>
      <c r="T71" s="525" t="s">
        <v>231</v>
      </c>
      <c r="U71" s="554">
        <v>2</v>
      </c>
      <c r="V71" s="554"/>
      <c r="W71" s="554"/>
      <c r="X71" s="554">
        <f t="shared" si="66"/>
        <v>2</v>
      </c>
      <c r="Y71" s="350"/>
      <c r="Z71" s="432" t="s">
        <v>231</v>
      </c>
      <c r="AA71" s="433">
        <v>2</v>
      </c>
      <c r="AB71" s="433">
        <v>10</v>
      </c>
      <c r="AC71" s="433">
        <v>25</v>
      </c>
      <c r="AD71" s="433">
        <v>1</v>
      </c>
      <c r="AE71" s="433"/>
      <c r="AF71" s="433">
        <f t="shared" si="69"/>
        <v>38</v>
      </c>
      <c r="AG71" s="333"/>
      <c r="AH71" s="432" t="s">
        <v>231</v>
      </c>
      <c r="AI71" s="433">
        <v>12</v>
      </c>
      <c r="AJ71" s="433">
        <v>14</v>
      </c>
      <c r="AK71" s="433">
        <v>116</v>
      </c>
      <c r="AL71" s="433">
        <f t="shared" si="67"/>
        <v>142</v>
      </c>
      <c r="AM71" s="333"/>
      <c r="AN71" s="432" t="s">
        <v>231</v>
      </c>
      <c r="AO71" s="432">
        <v>138</v>
      </c>
      <c r="AP71" s="432">
        <v>20</v>
      </c>
      <c r="AQ71" s="432">
        <v>3</v>
      </c>
      <c r="AR71" s="432">
        <v>316</v>
      </c>
      <c r="AS71" s="432">
        <v>4</v>
      </c>
      <c r="AT71" s="432">
        <v>1</v>
      </c>
      <c r="AU71" s="432">
        <f t="shared" si="70"/>
        <v>482</v>
      </c>
      <c r="AV71" s="333"/>
    </row>
    <row r="72" spans="12:61" ht="17" x14ac:dyDescent="0.15">
      <c r="L72" s="432" t="s">
        <v>225</v>
      </c>
      <c r="M72" s="432">
        <v>492</v>
      </c>
      <c r="N72" s="432">
        <v>5276</v>
      </c>
      <c r="O72" s="432">
        <v>15</v>
      </c>
      <c r="P72" s="432">
        <v>460952</v>
      </c>
      <c r="Q72" s="432">
        <v>1442</v>
      </c>
      <c r="R72" s="432">
        <f t="shared" si="68"/>
        <v>468177</v>
      </c>
      <c r="S72" s="333"/>
      <c r="T72" s="525" t="s">
        <v>225</v>
      </c>
      <c r="U72" s="554">
        <v>1407</v>
      </c>
      <c r="V72" s="554">
        <v>10</v>
      </c>
      <c r="W72" s="554"/>
      <c r="X72" s="554">
        <f t="shared" si="66"/>
        <v>1417</v>
      </c>
      <c r="Y72" s="350"/>
      <c r="Z72" s="432" t="s">
        <v>225</v>
      </c>
      <c r="AA72" s="433"/>
      <c r="AB72" s="433">
        <v>5</v>
      </c>
      <c r="AC72" s="433">
        <v>495</v>
      </c>
      <c r="AD72" s="433">
        <v>1</v>
      </c>
      <c r="AE72" s="433">
        <v>1</v>
      </c>
      <c r="AF72" s="433">
        <f t="shared" si="69"/>
        <v>502</v>
      </c>
      <c r="AG72" s="333"/>
      <c r="AH72" s="432" t="s">
        <v>225</v>
      </c>
      <c r="AI72" s="433">
        <v>10</v>
      </c>
      <c r="AJ72" s="433">
        <v>10</v>
      </c>
      <c r="AK72" s="433">
        <v>805</v>
      </c>
      <c r="AL72" s="433">
        <f t="shared" si="67"/>
        <v>825</v>
      </c>
      <c r="AM72" s="333"/>
      <c r="AN72" s="432" t="s">
        <v>225</v>
      </c>
      <c r="AO72" s="432">
        <v>2620</v>
      </c>
      <c r="AP72" s="432">
        <v>13</v>
      </c>
      <c r="AQ72" s="432">
        <v>9</v>
      </c>
      <c r="AR72" s="432">
        <v>285708</v>
      </c>
      <c r="AS72" s="432">
        <v>3</v>
      </c>
      <c r="AT72" s="432">
        <v>86</v>
      </c>
      <c r="AU72" s="432">
        <f t="shared" si="70"/>
        <v>288439</v>
      </c>
      <c r="AV72" s="333"/>
    </row>
    <row r="73" spans="12:61" ht="17" x14ac:dyDescent="0.15">
      <c r="L73" s="432" t="s">
        <v>226</v>
      </c>
      <c r="M73" s="432">
        <v>4</v>
      </c>
      <c r="N73" s="432">
        <v>18</v>
      </c>
      <c r="O73" s="432"/>
      <c r="P73" s="432">
        <v>3235</v>
      </c>
      <c r="Q73" s="432">
        <v>89</v>
      </c>
      <c r="R73" s="432">
        <f t="shared" si="68"/>
        <v>3346</v>
      </c>
      <c r="S73" s="333"/>
      <c r="T73" s="525" t="s">
        <v>226</v>
      </c>
      <c r="U73" s="554"/>
      <c r="V73" s="554"/>
      <c r="W73" s="554"/>
      <c r="X73" s="554">
        <f t="shared" si="66"/>
        <v>0</v>
      </c>
      <c r="Y73" s="350"/>
      <c r="Z73" s="432" t="s">
        <v>226</v>
      </c>
      <c r="AA73" s="433"/>
      <c r="AB73" s="433"/>
      <c r="AC73" s="433">
        <v>5</v>
      </c>
      <c r="AD73" s="433"/>
      <c r="AE73" s="433"/>
      <c r="AF73" s="433">
        <f t="shared" si="69"/>
        <v>5</v>
      </c>
      <c r="AG73" s="333"/>
      <c r="AH73" s="432" t="s">
        <v>226</v>
      </c>
      <c r="AI73" s="433"/>
      <c r="AJ73" s="433"/>
      <c r="AK73" s="433">
        <v>6</v>
      </c>
      <c r="AL73" s="433">
        <f t="shared" si="67"/>
        <v>6</v>
      </c>
      <c r="AM73" s="333"/>
      <c r="AN73" s="432" t="s">
        <v>226</v>
      </c>
      <c r="AO73" s="432">
        <v>14</v>
      </c>
      <c r="AP73" s="432"/>
      <c r="AQ73" s="432">
        <v>1</v>
      </c>
      <c r="AR73" s="432">
        <v>2090</v>
      </c>
      <c r="AS73" s="432"/>
      <c r="AT73" s="432">
        <v>6</v>
      </c>
      <c r="AU73" s="432">
        <f t="shared" si="70"/>
        <v>2111</v>
      </c>
      <c r="AV73" s="333"/>
    </row>
    <row r="74" spans="12:61" ht="17" x14ac:dyDescent="0.15">
      <c r="L74" s="333" t="s">
        <v>134</v>
      </c>
      <c r="M74" s="346">
        <f t="shared" ref="M74:R74" si="71">SUM(M67:M73)</f>
        <v>7542</v>
      </c>
      <c r="N74" s="346">
        <f t="shared" si="71"/>
        <v>7643</v>
      </c>
      <c r="O74" s="346">
        <f t="shared" si="71"/>
        <v>1622</v>
      </c>
      <c r="P74" s="346">
        <f t="shared" si="71"/>
        <v>3519230</v>
      </c>
      <c r="Q74" s="346">
        <f t="shared" si="71"/>
        <v>52705</v>
      </c>
      <c r="R74" s="346">
        <f t="shared" si="71"/>
        <v>3588742</v>
      </c>
      <c r="S74" s="333"/>
      <c r="T74" s="350" t="s">
        <v>134</v>
      </c>
      <c r="U74" s="555">
        <f>SUM(U67:U73)</f>
        <v>1742</v>
      </c>
      <c r="V74" s="555">
        <f>SUM(V67:V73)</f>
        <v>25</v>
      </c>
      <c r="W74" s="555"/>
      <c r="X74" s="555">
        <f>SUM(X67:X73)</f>
        <v>1767</v>
      </c>
      <c r="Y74" s="350"/>
      <c r="Z74" s="333" t="s">
        <v>134</v>
      </c>
      <c r="AA74" s="344">
        <f t="shared" ref="AA74:AF74" si="72">SUM(AA67:AA73)</f>
        <v>24</v>
      </c>
      <c r="AB74" s="344">
        <f t="shared" si="72"/>
        <v>796</v>
      </c>
      <c r="AC74" s="344">
        <f t="shared" si="72"/>
        <v>6172</v>
      </c>
      <c r="AD74" s="344">
        <f t="shared" si="72"/>
        <v>66</v>
      </c>
      <c r="AE74" s="344">
        <f t="shared" si="72"/>
        <v>4</v>
      </c>
      <c r="AF74" s="344">
        <f t="shared" si="72"/>
        <v>7062</v>
      </c>
      <c r="AG74" s="333"/>
      <c r="AH74" s="333" t="s">
        <v>134</v>
      </c>
      <c r="AI74" s="344">
        <f t="shared" ref="AI74:AK74" si="73">SUM(AI67:AI73)</f>
        <v>1537</v>
      </c>
      <c r="AJ74" s="344">
        <f t="shared" si="73"/>
        <v>638</v>
      </c>
      <c r="AK74" s="344">
        <f t="shared" si="73"/>
        <v>25785</v>
      </c>
      <c r="AL74" s="344">
        <f>SUM(AL67:AL73)</f>
        <v>27960</v>
      </c>
      <c r="AM74" s="333"/>
      <c r="AN74" s="333" t="s">
        <v>134</v>
      </c>
      <c r="AO74" s="346">
        <f t="shared" ref="AO74:AT74" si="74">SUM(AO67:AO73)</f>
        <v>37833</v>
      </c>
      <c r="AP74" s="346">
        <f t="shared" si="74"/>
        <v>1756</v>
      </c>
      <c r="AQ74" s="346">
        <f t="shared" si="74"/>
        <v>373</v>
      </c>
      <c r="AR74" s="346">
        <f t="shared" si="74"/>
        <v>2580045</v>
      </c>
      <c r="AS74" s="346">
        <f t="shared" si="74"/>
        <v>243</v>
      </c>
      <c r="AT74" s="346">
        <f t="shared" si="74"/>
        <v>6078</v>
      </c>
      <c r="AU74" s="346">
        <f>SUM(AU67:AU73)</f>
        <v>2626328</v>
      </c>
      <c r="AV74" s="333"/>
    </row>
    <row r="75" spans="12:61" ht="16" x14ac:dyDescent="0.15">
      <c r="L75" s="333"/>
      <c r="M75" s="333"/>
      <c r="N75" s="333"/>
      <c r="O75" s="333"/>
      <c r="P75" s="333"/>
      <c r="Q75" s="333"/>
      <c r="R75" s="333"/>
      <c r="S75" s="333"/>
      <c r="T75" s="343"/>
      <c r="U75" s="343"/>
      <c r="V75" s="343"/>
      <c r="W75" s="344"/>
      <c r="X75" s="344"/>
      <c r="Y75" s="344"/>
      <c r="Z75" s="344"/>
      <c r="AA75" s="344"/>
      <c r="AB75" s="344"/>
      <c r="AC75" s="344"/>
      <c r="AD75" s="344"/>
      <c r="AE75" s="344"/>
      <c r="AF75" s="344"/>
      <c r="AG75" s="333"/>
      <c r="AH75" s="333"/>
      <c r="AI75" s="333"/>
      <c r="AJ75" s="333"/>
      <c r="AK75" s="333"/>
      <c r="AL75" s="333"/>
      <c r="AM75" s="333"/>
      <c r="AN75" s="333"/>
      <c r="AO75" s="333"/>
      <c r="AP75" s="333"/>
      <c r="AQ75" s="333"/>
      <c r="AR75" s="333"/>
      <c r="AS75" s="333"/>
      <c r="AT75" s="333"/>
      <c r="AU75" s="333"/>
      <c r="AV75" s="333"/>
      <c r="AW75" s="333"/>
      <c r="AX75" s="333"/>
      <c r="AY75" s="333"/>
      <c r="AZ75" s="333"/>
      <c r="BA75" s="333"/>
      <c r="BB75" s="333"/>
      <c r="BC75" s="333"/>
      <c r="BD75" s="333"/>
      <c r="BE75" s="333"/>
      <c r="BF75" s="333"/>
    </row>
    <row r="76" spans="12:61" ht="16" x14ac:dyDescent="0.15">
      <c r="L76" s="333"/>
      <c r="M76" s="333"/>
      <c r="N76" s="333"/>
      <c r="O76" s="333"/>
      <c r="P76" s="333"/>
      <c r="Q76" s="333"/>
      <c r="R76" s="333"/>
      <c r="S76" s="333"/>
      <c r="T76" s="343"/>
      <c r="U76" s="343"/>
      <c r="V76" s="343"/>
      <c r="W76" s="344"/>
      <c r="X76" s="344"/>
      <c r="Y76" s="344"/>
      <c r="Z76" s="344"/>
      <c r="AA76" s="344"/>
      <c r="AB76" s="344"/>
      <c r="AC76" s="344"/>
      <c r="AD76" s="344"/>
      <c r="AE76" s="344"/>
      <c r="AF76" s="344"/>
      <c r="AG76" s="333"/>
      <c r="AH76" s="333"/>
      <c r="AI76" s="333"/>
      <c r="AJ76" s="333"/>
      <c r="AK76" s="333"/>
      <c r="AL76" s="333"/>
      <c r="AM76" s="333"/>
      <c r="AN76" s="333"/>
      <c r="AO76" s="333"/>
      <c r="AP76" s="333"/>
      <c r="AQ76" s="333"/>
      <c r="AR76" s="333"/>
      <c r="AS76" s="333"/>
      <c r="AT76" s="333"/>
      <c r="AU76" s="333"/>
      <c r="AV76" s="333"/>
      <c r="AW76" s="333"/>
      <c r="AX76" s="333"/>
      <c r="AY76" s="333"/>
      <c r="AZ76" s="333"/>
      <c r="BA76" s="333"/>
      <c r="BB76" s="333"/>
      <c r="BC76" s="333"/>
      <c r="BD76" s="333"/>
      <c r="BE76" s="333"/>
      <c r="BF76" s="333"/>
    </row>
    <row r="77" spans="12:61" ht="16" x14ac:dyDescent="0.15">
      <c r="L77" s="333"/>
      <c r="M77" s="333"/>
      <c r="N77" s="333"/>
      <c r="O77" s="333"/>
      <c r="P77" s="333"/>
      <c r="Q77" s="333"/>
      <c r="R77" s="333"/>
      <c r="S77" s="333"/>
      <c r="T77" s="343"/>
      <c r="U77" s="343"/>
      <c r="V77" s="343"/>
      <c r="W77" s="344"/>
      <c r="X77" s="344"/>
      <c r="Y77" s="344"/>
      <c r="Z77" s="344"/>
      <c r="AA77" s="344"/>
      <c r="AB77" s="344"/>
      <c r="AC77" s="344"/>
      <c r="AD77" s="344"/>
      <c r="AE77" s="344"/>
      <c r="AF77" s="344"/>
      <c r="AG77" s="333"/>
      <c r="AH77" s="333"/>
      <c r="AI77" s="333"/>
      <c r="AJ77" s="333"/>
      <c r="AK77" s="333"/>
      <c r="AL77" s="333"/>
      <c r="AM77" s="333"/>
      <c r="AN77" s="333"/>
      <c r="AO77" s="333"/>
      <c r="AP77" s="333"/>
      <c r="AQ77" s="333"/>
      <c r="AR77" s="333"/>
      <c r="AS77" s="333"/>
      <c r="AT77" s="333"/>
      <c r="AU77" s="333"/>
      <c r="AV77" s="333"/>
      <c r="AW77" s="333"/>
      <c r="AX77" s="333"/>
      <c r="AY77" s="333"/>
      <c r="AZ77" s="333"/>
      <c r="BA77" s="333"/>
      <c r="BB77" s="333"/>
      <c r="BC77" s="333"/>
      <c r="BD77" s="333"/>
      <c r="BE77" s="333"/>
      <c r="BF77" s="333"/>
    </row>
    <row r="78" spans="12:61" ht="16" x14ac:dyDescent="0.15">
      <c r="L78" s="414" t="s">
        <v>448</v>
      </c>
      <c r="M78" s="333"/>
      <c r="N78" s="333"/>
      <c r="O78" s="333"/>
      <c r="P78" s="333"/>
      <c r="Q78" s="414" t="s">
        <v>392</v>
      </c>
      <c r="R78" s="333"/>
      <c r="S78" s="333"/>
      <c r="T78" s="414" t="s">
        <v>449</v>
      </c>
      <c r="U78" s="333"/>
      <c r="V78" s="414"/>
      <c r="W78" s="333"/>
      <c r="X78" s="333"/>
      <c r="Y78" s="414" t="s">
        <v>450</v>
      </c>
      <c r="Z78" s="332"/>
      <c r="AA78" s="333"/>
      <c r="AB78" s="414" t="s">
        <v>451</v>
      </c>
      <c r="AC78" s="333"/>
      <c r="AD78" s="333"/>
      <c r="AE78" s="333"/>
      <c r="AF78" s="333"/>
      <c r="AG78" s="333"/>
      <c r="AH78" s="333"/>
      <c r="AI78" s="333"/>
      <c r="AJ78" s="333"/>
      <c r="AK78" s="333"/>
      <c r="AL78" s="333"/>
      <c r="AM78" s="333"/>
      <c r="AN78" s="333"/>
      <c r="AO78" s="333"/>
      <c r="AP78" s="333"/>
      <c r="AQ78" s="333"/>
      <c r="AR78" s="333"/>
      <c r="AS78" s="333"/>
      <c r="AT78" s="333"/>
      <c r="AU78" s="333"/>
      <c r="AV78" s="333"/>
      <c r="AW78" s="333"/>
      <c r="AX78" s="333"/>
      <c r="AY78" s="333"/>
      <c r="AZ78" s="333"/>
      <c r="BA78" s="333"/>
      <c r="BB78" s="333"/>
      <c r="BC78" s="333"/>
      <c r="BD78" s="333"/>
      <c r="BE78" s="333"/>
      <c r="BF78" s="333"/>
      <c r="BG78" s="333"/>
      <c r="BH78" s="333"/>
    </row>
    <row r="79" spans="12:61" ht="26" customHeight="1" x14ac:dyDescent="0.15">
      <c r="L79" s="1029" t="s">
        <v>398</v>
      </c>
      <c r="M79" s="1029"/>
      <c r="N79" s="1029"/>
      <c r="O79" s="523"/>
      <c r="P79" s="556"/>
      <c r="Q79" s="1029" t="s">
        <v>398</v>
      </c>
      <c r="R79" s="1029"/>
      <c r="S79" s="557"/>
      <c r="T79" s="1036" t="s">
        <v>398</v>
      </c>
      <c r="U79" s="1036"/>
      <c r="V79" s="1036"/>
      <c r="W79" s="557"/>
      <c r="X79" s="557"/>
      <c r="Y79" s="1029" t="s">
        <v>398</v>
      </c>
      <c r="Z79" s="1029"/>
      <c r="AA79" s="557"/>
      <c r="AB79" s="556" t="s">
        <v>398</v>
      </c>
      <c r="AC79" s="557"/>
      <c r="AD79" s="557"/>
      <c r="AE79" s="557"/>
      <c r="AF79" s="557"/>
      <c r="AG79" s="557"/>
      <c r="AH79" s="557"/>
      <c r="AI79" s="557"/>
      <c r="AJ79" s="557"/>
      <c r="AK79" s="557"/>
      <c r="AL79" s="557"/>
      <c r="AM79" s="557"/>
      <c r="AN79" s="557"/>
      <c r="AO79" s="557"/>
      <c r="AP79" s="557"/>
      <c r="AQ79" s="557"/>
      <c r="AR79" s="557"/>
      <c r="AS79" s="557"/>
      <c r="AT79" s="557"/>
      <c r="AU79" s="557"/>
      <c r="AV79" s="557"/>
      <c r="AW79" s="557"/>
      <c r="AX79" s="557"/>
      <c r="AY79" s="557"/>
      <c r="AZ79" s="557"/>
      <c r="BA79" s="557"/>
      <c r="BB79" s="557"/>
      <c r="BC79" s="557"/>
      <c r="BD79" s="557"/>
      <c r="BE79" s="557"/>
      <c r="BF79" s="557"/>
      <c r="BG79" s="557"/>
      <c r="BH79" s="557"/>
    </row>
    <row r="80" spans="12:61" ht="34" x14ac:dyDescent="0.15">
      <c r="L80" s="355" t="s">
        <v>470</v>
      </c>
      <c r="M80" s="463" t="s">
        <v>431</v>
      </c>
      <c r="N80" s="464" t="s">
        <v>412</v>
      </c>
      <c r="O80" s="357" t="s">
        <v>134</v>
      </c>
      <c r="P80" s="332"/>
      <c r="Q80" s="355" t="s">
        <v>470</v>
      </c>
      <c r="R80" s="464" t="s">
        <v>432</v>
      </c>
      <c r="S80" s="333"/>
      <c r="T80" s="355" t="s">
        <v>470</v>
      </c>
      <c r="U80" s="464" t="s">
        <v>433</v>
      </c>
      <c r="V80" s="464" t="s">
        <v>434</v>
      </c>
      <c r="W80" s="464" t="s">
        <v>134</v>
      </c>
      <c r="X80" s="332"/>
      <c r="Y80" s="355" t="s">
        <v>470</v>
      </c>
      <c r="Z80" s="464" t="s">
        <v>435</v>
      </c>
      <c r="AA80" s="333"/>
      <c r="AB80" s="465" t="s">
        <v>470</v>
      </c>
      <c r="AC80" s="355" t="s">
        <v>436</v>
      </c>
      <c r="AD80" s="355" t="s">
        <v>437</v>
      </c>
      <c r="AE80" s="355" t="s">
        <v>438</v>
      </c>
      <c r="AF80" s="355" t="s">
        <v>439</v>
      </c>
      <c r="AG80" s="357" t="s">
        <v>405</v>
      </c>
      <c r="AH80" s="355" t="s">
        <v>134</v>
      </c>
      <c r="AI80" s="333"/>
      <c r="AJ80" s="333"/>
      <c r="AK80" s="333"/>
      <c r="AL80" s="333"/>
      <c r="AM80" s="333"/>
      <c r="AN80" s="333"/>
      <c r="AO80" s="333"/>
      <c r="AP80" s="333"/>
      <c r="AQ80" s="333"/>
      <c r="AR80" s="333"/>
      <c r="AS80" s="333"/>
      <c r="AT80" s="333"/>
      <c r="AU80" s="333"/>
      <c r="AV80" s="333"/>
      <c r="AW80" s="333"/>
      <c r="AX80" s="333"/>
      <c r="AY80" s="333"/>
      <c r="AZ80" s="333"/>
      <c r="BA80" s="333"/>
      <c r="BB80" s="333"/>
      <c r="BC80" s="333"/>
      <c r="BD80" s="333"/>
      <c r="BE80" s="333"/>
      <c r="BF80" s="333"/>
    </row>
    <row r="81" spans="12:58" ht="16" x14ac:dyDescent="0.15">
      <c r="L81" s="432" t="s">
        <v>228</v>
      </c>
      <c r="M81" s="466">
        <f>M92/1000000</f>
        <v>1013.404288</v>
      </c>
      <c r="N81" s="466">
        <f>N92/1000000</f>
        <v>2.1999999999999999E-5</v>
      </c>
      <c r="O81" s="466">
        <f>O92/1000000</f>
        <v>1013.40431</v>
      </c>
      <c r="P81" s="467"/>
      <c r="Q81" s="432" t="s">
        <v>220</v>
      </c>
      <c r="R81" s="466">
        <f>R92/1000000</f>
        <v>1955.1448849999999</v>
      </c>
      <c r="S81" s="333"/>
      <c r="T81" s="432" t="s">
        <v>220</v>
      </c>
      <c r="U81" s="466">
        <f t="shared" ref="U81:W88" si="75">U92/1000000</f>
        <v>9.0402909999999999</v>
      </c>
      <c r="V81" s="466">
        <f t="shared" si="75"/>
        <v>6.0156960000000002</v>
      </c>
      <c r="W81" s="466">
        <f>W92/1000000</f>
        <v>15.055987</v>
      </c>
      <c r="X81" s="467"/>
      <c r="Y81" s="432" t="s">
        <v>220</v>
      </c>
      <c r="Z81" s="466">
        <f t="shared" ref="Z81:Z87" si="76">Z92/1000000</f>
        <v>14.062904</v>
      </c>
      <c r="AA81" s="333"/>
      <c r="AB81" s="558" t="s">
        <v>228</v>
      </c>
      <c r="AC81" s="362">
        <f>AC92/1000000</f>
        <v>0.403526</v>
      </c>
      <c r="AD81" s="362">
        <f t="shared" ref="AD81:AG81" si="77">AD92/1000000</f>
        <v>0</v>
      </c>
      <c r="AE81" s="362">
        <f t="shared" si="77"/>
        <v>3.7465760000000001</v>
      </c>
      <c r="AF81" s="362">
        <f t="shared" si="77"/>
        <v>5.0180069999999999</v>
      </c>
      <c r="AG81" s="362">
        <f t="shared" si="77"/>
        <v>3.6928999999999997E-2</v>
      </c>
      <c r="AH81" s="362">
        <f>AH92/1000000</f>
        <v>9.2050380000000001</v>
      </c>
      <c r="AI81" s="333"/>
      <c r="AJ81" s="333"/>
      <c r="AK81" s="333"/>
      <c r="AL81" s="333"/>
      <c r="AM81" s="333"/>
      <c r="AN81" s="333"/>
      <c r="AO81" s="333"/>
      <c r="AP81" s="333"/>
      <c r="AQ81" s="333"/>
      <c r="AR81" s="333"/>
      <c r="AS81" s="333"/>
      <c r="AT81" s="333"/>
      <c r="AU81" s="333"/>
      <c r="AV81" s="333"/>
      <c r="AW81" s="333"/>
      <c r="AX81" s="333"/>
      <c r="AY81" s="333"/>
      <c r="AZ81" s="333"/>
      <c r="BA81" s="333"/>
      <c r="BB81" s="333"/>
      <c r="BC81" s="333"/>
      <c r="BD81" s="333"/>
      <c r="BE81" s="333"/>
      <c r="BF81" s="333"/>
    </row>
    <row r="82" spans="12:58" ht="16" x14ac:dyDescent="0.15">
      <c r="L82" s="432" t="s">
        <v>221</v>
      </c>
      <c r="M82" s="466">
        <f t="shared" ref="M82:O87" si="78">M93/1000000</f>
        <v>834.19985299999996</v>
      </c>
      <c r="N82" s="466">
        <f t="shared" si="78"/>
        <v>0</v>
      </c>
      <c r="O82" s="466">
        <f t="shared" si="78"/>
        <v>834.19985299999996</v>
      </c>
      <c r="P82" s="467"/>
      <c r="Q82" s="432" t="s">
        <v>221</v>
      </c>
      <c r="R82" s="466">
        <f t="shared" ref="R82:R87" si="79">R93/1000000</f>
        <v>434.17384299999998</v>
      </c>
      <c r="S82" s="333"/>
      <c r="T82" s="432" t="s">
        <v>221</v>
      </c>
      <c r="U82" s="466">
        <f t="shared" si="75"/>
        <v>0.105119</v>
      </c>
      <c r="V82" s="466">
        <f t="shared" si="75"/>
        <v>5.9220000000000002E-2</v>
      </c>
      <c r="W82" s="466">
        <f t="shared" si="75"/>
        <v>0.16433900000000001</v>
      </c>
      <c r="X82" s="467"/>
      <c r="Y82" s="432" t="s">
        <v>221</v>
      </c>
      <c r="Z82" s="466">
        <f t="shared" si="76"/>
        <v>0.95764400000000005</v>
      </c>
      <c r="AA82" s="333"/>
      <c r="AB82" s="558" t="s">
        <v>221</v>
      </c>
      <c r="AC82" s="362">
        <f t="shared" ref="AC82:AH88" si="80">AC93/1000000</f>
        <v>5.0000000000000004E-6</v>
      </c>
      <c r="AD82" s="362">
        <f t="shared" si="80"/>
        <v>0</v>
      </c>
      <c r="AE82" s="362">
        <f t="shared" si="80"/>
        <v>1.5889999999999999E-3</v>
      </c>
      <c r="AF82" s="362">
        <f t="shared" si="80"/>
        <v>0.22758300000000001</v>
      </c>
      <c r="AG82" s="362">
        <f t="shared" si="80"/>
        <v>8.9029999999999995E-3</v>
      </c>
      <c r="AH82" s="362">
        <f t="shared" si="80"/>
        <v>0.23808000000000001</v>
      </c>
      <c r="AI82" s="333"/>
      <c r="AJ82" s="333"/>
      <c r="AK82" s="333"/>
      <c r="AL82" s="333"/>
      <c r="AM82" s="333"/>
      <c r="AN82" s="333"/>
      <c r="AO82" s="333"/>
      <c r="AP82" s="333"/>
      <c r="AQ82" s="333"/>
      <c r="AR82" s="333"/>
      <c r="AS82" s="333"/>
      <c r="AT82" s="333"/>
      <c r="AU82" s="333"/>
      <c r="AV82" s="333"/>
      <c r="AW82" s="333"/>
      <c r="AX82" s="333"/>
      <c r="AY82" s="333"/>
      <c r="AZ82" s="333"/>
      <c r="BA82" s="333"/>
      <c r="BB82" s="333"/>
      <c r="BC82" s="333"/>
      <c r="BD82" s="333"/>
      <c r="BE82" s="333"/>
      <c r="BF82" s="333"/>
    </row>
    <row r="83" spans="12:58" ht="16" x14ac:dyDescent="0.15">
      <c r="L83" s="432" t="s">
        <v>229</v>
      </c>
      <c r="M83" s="466">
        <f t="shared" si="78"/>
        <v>48.296976000000001</v>
      </c>
      <c r="N83" s="466">
        <f t="shared" si="78"/>
        <v>3.0000000000000001E-6</v>
      </c>
      <c r="O83" s="466">
        <f t="shared" si="78"/>
        <v>48.296979</v>
      </c>
      <c r="P83" s="467"/>
      <c r="Q83" s="432" t="s">
        <v>229</v>
      </c>
      <c r="R83" s="466">
        <f t="shared" si="79"/>
        <v>496.974715</v>
      </c>
      <c r="S83" s="333"/>
      <c r="T83" s="432" t="s">
        <v>229</v>
      </c>
      <c r="U83" s="466">
        <f t="shared" si="75"/>
        <v>0.59510700000000005</v>
      </c>
      <c r="V83" s="466">
        <f t="shared" si="75"/>
        <v>5.7300000000000005E-4</v>
      </c>
      <c r="W83" s="466">
        <f t="shared" si="75"/>
        <v>0.59567999999999999</v>
      </c>
      <c r="X83" s="467"/>
      <c r="Y83" s="432" t="s">
        <v>229</v>
      </c>
      <c r="Z83" s="466">
        <f t="shared" si="76"/>
        <v>2.1202480000000001</v>
      </c>
      <c r="AA83" s="333"/>
      <c r="AB83" s="558" t="s">
        <v>229</v>
      </c>
      <c r="AC83" s="362">
        <f t="shared" si="80"/>
        <v>2.428E-3</v>
      </c>
      <c r="AD83" s="362">
        <f t="shared" si="80"/>
        <v>4.9299999999999995E-4</v>
      </c>
      <c r="AE83" s="362">
        <f t="shared" si="80"/>
        <v>1.8665000000000001E-2</v>
      </c>
      <c r="AF83" s="362">
        <f t="shared" si="80"/>
        <v>0.228131</v>
      </c>
      <c r="AG83" s="362">
        <f t="shared" si="80"/>
        <v>1.2269E-2</v>
      </c>
      <c r="AH83" s="362">
        <f t="shared" si="80"/>
        <v>0.261986</v>
      </c>
      <c r="AI83" s="333"/>
      <c r="AJ83" s="333"/>
      <c r="AK83" s="333"/>
      <c r="AL83" s="333"/>
      <c r="AM83" s="333"/>
      <c r="AN83" s="333"/>
      <c r="AO83" s="333"/>
      <c r="AP83" s="333"/>
      <c r="AQ83" s="333"/>
      <c r="AR83" s="333"/>
      <c r="AS83" s="333"/>
      <c r="AT83" s="333"/>
      <c r="AU83" s="333"/>
      <c r="AV83" s="333"/>
      <c r="AW83" s="333"/>
      <c r="AX83" s="333"/>
      <c r="AY83" s="333"/>
      <c r="AZ83" s="333"/>
      <c r="BA83" s="333"/>
      <c r="BB83" s="333"/>
      <c r="BC83" s="333"/>
      <c r="BD83" s="333"/>
      <c r="BE83" s="333"/>
      <c r="BF83" s="333"/>
    </row>
    <row r="84" spans="12:58" ht="16" x14ac:dyDescent="0.15">
      <c r="L84" s="432" t="s">
        <v>230</v>
      </c>
      <c r="M84" s="466">
        <f t="shared" si="78"/>
        <v>97.819768999999994</v>
      </c>
      <c r="N84" s="466">
        <f t="shared" si="78"/>
        <v>5.0000000000000004E-6</v>
      </c>
      <c r="O84" s="466">
        <f t="shared" si="78"/>
        <v>97.819773999999995</v>
      </c>
      <c r="P84" s="467"/>
      <c r="Q84" s="432" t="s">
        <v>230</v>
      </c>
      <c r="R84" s="466">
        <f t="shared" si="79"/>
        <v>109.91694099999999</v>
      </c>
      <c r="S84" s="333"/>
      <c r="T84" s="432" t="s">
        <v>230</v>
      </c>
      <c r="U84" s="466">
        <f t="shared" si="75"/>
        <v>0.159859</v>
      </c>
      <c r="V84" s="466">
        <f t="shared" si="75"/>
        <v>6.7199999999999996E-4</v>
      </c>
      <c r="W84" s="466">
        <f t="shared" si="75"/>
        <v>0.16053100000000001</v>
      </c>
      <c r="X84" s="467"/>
      <c r="Y84" s="432" t="s">
        <v>230</v>
      </c>
      <c r="Z84" s="466">
        <f t="shared" si="76"/>
        <v>0.67932899999999996</v>
      </c>
      <c r="AA84" s="333"/>
      <c r="AB84" s="558" t="s">
        <v>230</v>
      </c>
      <c r="AC84" s="362">
        <f t="shared" si="80"/>
        <v>3.3107999999999999E-2</v>
      </c>
      <c r="AD84" s="362">
        <f t="shared" si="80"/>
        <v>0</v>
      </c>
      <c r="AE84" s="362">
        <f t="shared" si="80"/>
        <v>0.22203500000000001</v>
      </c>
      <c r="AF84" s="362">
        <f t="shared" si="80"/>
        <v>9.7655000000000006E-2</v>
      </c>
      <c r="AG84" s="362">
        <f t="shared" si="80"/>
        <v>0.69695399999999996</v>
      </c>
      <c r="AH84" s="362">
        <f t="shared" si="80"/>
        <v>1.049752</v>
      </c>
      <c r="AI84" s="333"/>
      <c r="AJ84" s="333"/>
      <c r="AK84" s="333"/>
      <c r="AL84" s="333"/>
      <c r="AM84" s="333"/>
      <c r="AN84" s="333"/>
      <c r="AO84" s="333"/>
      <c r="AP84" s="333"/>
      <c r="AQ84" s="333"/>
      <c r="AR84" s="333"/>
      <c r="AS84" s="333"/>
      <c r="AT84" s="333"/>
      <c r="AU84" s="333"/>
      <c r="AV84" s="333"/>
      <c r="AW84" s="333"/>
      <c r="AX84" s="333"/>
      <c r="AY84" s="333"/>
      <c r="AZ84" s="333"/>
      <c r="BA84" s="333"/>
      <c r="BB84" s="333"/>
      <c r="BC84" s="333"/>
      <c r="BD84" s="333"/>
      <c r="BE84" s="333"/>
      <c r="BF84" s="333"/>
    </row>
    <row r="85" spans="12:58" ht="16" x14ac:dyDescent="0.15">
      <c r="L85" s="432" t="s">
        <v>231</v>
      </c>
      <c r="M85" s="466">
        <f t="shared" si="78"/>
        <v>1.3333699999999999</v>
      </c>
      <c r="N85" s="466">
        <f t="shared" si="78"/>
        <v>0</v>
      </c>
      <c r="O85" s="466">
        <f t="shared" si="78"/>
        <v>1.3333699999999999</v>
      </c>
      <c r="P85" s="467"/>
      <c r="Q85" s="432" t="s">
        <v>231</v>
      </c>
      <c r="R85" s="466">
        <f t="shared" si="79"/>
        <v>28.901444000000001</v>
      </c>
      <c r="S85" s="333"/>
      <c r="T85" s="432" t="s">
        <v>231</v>
      </c>
      <c r="U85" s="466">
        <f t="shared" si="75"/>
        <v>4.7349999999999996E-3</v>
      </c>
      <c r="V85" s="466">
        <f t="shared" si="75"/>
        <v>2.5999999999999998E-5</v>
      </c>
      <c r="W85" s="466">
        <f t="shared" si="75"/>
        <v>4.7609999999999996E-3</v>
      </c>
      <c r="X85" s="467"/>
      <c r="Y85" s="432" t="s">
        <v>231</v>
      </c>
      <c r="Z85" s="466">
        <f t="shared" si="76"/>
        <v>6.1301000000000001E-2</v>
      </c>
      <c r="AA85" s="333"/>
      <c r="AB85" s="558" t="s">
        <v>231</v>
      </c>
      <c r="AC85" s="362">
        <f t="shared" si="80"/>
        <v>0</v>
      </c>
      <c r="AD85" s="362">
        <f t="shared" si="80"/>
        <v>0</v>
      </c>
      <c r="AE85" s="362">
        <f t="shared" si="80"/>
        <v>0</v>
      </c>
      <c r="AF85" s="362">
        <f t="shared" si="80"/>
        <v>4.241E-3</v>
      </c>
      <c r="AG85" s="362">
        <f t="shared" si="80"/>
        <v>4.9540000000000001E-3</v>
      </c>
      <c r="AH85" s="362">
        <f t="shared" si="80"/>
        <v>9.195E-3</v>
      </c>
      <c r="AI85" s="333"/>
      <c r="AJ85" s="333"/>
      <c r="AK85" s="333"/>
      <c r="AL85" s="333"/>
      <c r="AM85" s="333"/>
      <c r="AN85" s="333"/>
      <c r="AO85" s="333"/>
      <c r="AP85" s="333"/>
      <c r="AQ85" s="333"/>
      <c r="AR85" s="333"/>
      <c r="AS85" s="333"/>
      <c r="AT85" s="333"/>
      <c r="AU85" s="333"/>
      <c r="AV85" s="333"/>
      <c r="AW85" s="333"/>
      <c r="AX85" s="333"/>
      <c r="AY85" s="333"/>
      <c r="AZ85" s="333"/>
      <c r="BA85" s="333"/>
      <c r="BB85" s="333"/>
      <c r="BC85" s="333"/>
      <c r="BD85" s="333"/>
      <c r="BE85" s="333"/>
      <c r="BF85" s="333"/>
    </row>
    <row r="86" spans="12:58" ht="16" x14ac:dyDescent="0.15">
      <c r="L86" s="432" t="s">
        <v>232</v>
      </c>
      <c r="M86" s="466">
        <f t="shared" si="78"/>
        <v>2.6318890000000001</v>
      </c>
      <c r="N86" s="466">
        <f t="shared" si="78"/>
        <v>0</v>
      </c>
      <c r="O86" s="466">
        <f t="shared" si="78"/>
        <v>2.6318890000000001</v>
      </c>
      <c r="P86" s="467"/>
      <c r="Q86" s="432" t="s">
        <v>225</v>
      </c>
      <c r="R86" s="466">
        <f t="shared" si="79"/>
        <v>1.776748</v>
      </c>
      <c r="S86" s="333"/>
      <c r="T86" s="432" t="s">
        <v>225</v>
      </c>
      <c r="U86" s="466">
        <f t="shared" si="75"/>
        <v>1.5821999999999999E-2</v>
      </c>
      <c r="V86" s="466">
        <f t="shared" si="75"/>
        <v>1.3828E-2</v>
      </c>
      <c r="W86" s="466">
        <f t="shared" si="75"/>
        <v>2.9649999999999999E-2</v>
      </c>
      <c r="X86" s="467"/>
      <c r="Y86" s="432" t="s">
        <v>225</v>
      </c>
      <c r="Z86" s="466">
        <f t="shared" si="76"/>
        <v>0.49457099999999998</v>
      </c>
      <c r="AA86" s="333"/>
      <c r="AB86" s="558" t="s">
        <v>232</v>
      </c>
      <c r="AC86" s="362">
        <f t="shared" si="80"/>
        <v>0</v>
      </c>
      <c r="AD86" s="362">
        <f t="shared" si="80"/>
        <v>0</v>
      </c>
      <c r="AE86" s="362">
        <f t="shared" si="80"/>
        <v>0</v>
      </c>
      <c r="AF86" s="362">
        <f t="shared" si="80"/>
        <v>5.0439999999999999E-3</v>
      </c>
      <c r="AG86" s="362">
        <f t="shared" si="80"/>
        <v>0</v>
      </c>
      <c r="AH86" s="362">
        <f t="shared" si="80"/>
        <v>5.0439999999999999E-3</v>
      </c>
      <c r="AI86" s="333"/>
      <c r="AJ86" s="333"/>
      <c r="AK86" s="333"/>
      <c r="AL86" s="333"/>
      <c r="AM86" s="333"/>
      <c r="AN86" s="333"/>
      <c r="AO86" s="333"/>
      <c r="AP86" s="333"/>
      <c r="AQ86" s="333"/>
      <c r="AR86" s="333"/>
      <c r="AS86" s="333"/>
      <c r="AT86" s="333"/>
      <c r="AU86" s="333"/>
      <c r="AV86" s="333"/>
      <c r="AW86" s="333"/>
      <c r="AX86" s="333"/>
      <c r="AY86" s="333"/>
      <c r="AZ86" s="333"/>
      <c r="BA86" s="333"/>
      <c r="BB86" s="333"/>
      <c r="BC86" s="333"/>
      <c r="BD86" s="333"/>
      <c r="BE86" s="333"/>
      <c r="BF86" s="333"/>
    </row>
    <row r="87" spans="12:58" ht="16" x14ac:dyDescent="0.15">
      <c r="L87" s="432" t="s">
        <v>226</v>
      </c>
      <c r="M87" s="466">
        <f t="shared" si="78"/>
        <v>0.587476</v>
      </c>
      <c r="N87" s="466">
        <f t="shared" si="78"/>
        <v>0</v>
      </c>
      <c r="O87" s="466">
        <f t="shared" si="78"/>
        <v>0.587476</v>
      </c>
      <c r="P87" s="467"/>
      <c r="Q87" s="432" t="s">
        <v>226</v>
      </c>
      <c r="R87" s="466">
        <f t="shared" si="79"/>
        <v>2.0999999999999999E-3</v>
      </c>
      <c r="S87" s="333"/>
      <c r="T87" s="432" t="s">
        <v>226</v>
      </c>
      <c r="U87" s="466">
        <f t="shared" si="75"/>
        <v>3.0000000000000001E-6</v>
      </c>
      <c r="V87" s="466">
        <f t="shared" si="75"/>
        <v>0</v>
      </c>
      <c r="W87" s="466">
        <f t="shared" si="75"/>
        <v>3.0000000000000001E-6</v>
      </c>
      <c r="X87" s="467"/>
      <c r="Y87" s="432" t="s">
        <v>226</v>
      </c>
      <c r="Z87" s="466">
        <f t="shared" si="76"/>
        <v>0</v>
      </c>
      <c r="AA87" s="333"/>
      <c r="AB87" s="558" t="s">
        <v>226</v>
      </c>
      <c r="AC87" s="362">
        <f t="shared" si="80"/>
        <v>0</v>
      </c>
      <c r="AD87" s="362">
        <f t="shared" si="80"/>
        <v>0</v>
      </c>
      <c r="AE87" s="362">
        <f t="shared" si="80"/>
        <v>0</v>
      </c>
      <c r="AF87" s="362">
        <f t="shared" si="80"/>
        <v>0</v>
      </c>
      <c r="AG87" s="362">
        <f t="shared" si="80"/>
        <v>0</v>
      </c>
      <c r="AH87" s="362">
        <f t="shared" si="80"/>
        <v>0</v>
      </c>
      <c r="AI87" s="333"/>
      <c r="AJ87" s="333"/>
      <c r="AK87" s="333"/>
      <c r="AL87" s="333"/>
      <c r="AM87" s="333"/>
      <c r="AN87" s="333"/>
      <c r="AO87" s="333"/>
      <c r="AP87" s="333"/>
      <c r="AQ87" s="333"/>
      <c r="AR87" s="333"/>
      <c r="AS87" s="333"/>
      <c r="AT87" s="333"/>
      <c r="AU87" s="333"/>
      <c r="AV87" s="333"/>
      <c r="AW87" s="333"/>
      <c r="AX87" s="333"/>
      <c r="AY87" s="333"/>
      <c r="AZ87" s="333"/>
      <c r="BA87" s="333"/>
      <c r="BB87" s="333"/>
      <c r="BC87" s="333"/>
      <c r="BD87" s="333"/>
      <c r="BE87" s="333"/>
      <c r="BF87" s="333"/>
    </row>
    <row r="88" spans="12:58" s="311" customFormat="1" ht="16" x14ac:dyDescent="0.15">
      <c r="L88" s="462" t="s">
        <v>134</v>
      </c>
      <c r="M88" s="559">
        <f>SUM(M81:M87)</f>
        <v>1998.2736209999998</v>
      </c>
      <c r="N88" s="559">
        <f>SUM(N81:N87)</f>
        <v>2.9999999999999997E-5</v>
      </c>
      <c r="O88" s="559">
        <f>SUM(O81:O87)</f>
        <v>1998.273651</v>
      </c>
      <c r="P88" s="462"/>
      <c r="Q88" s="462" t="s">
        <v>134</v>
      </c>
      <c r="R88" s="559">
        <f>SUM(R81:R87)</f>
        <v>3026.890676</v>
      </c>
      <c r="S88" s="462"/>
      <c r="T88" s="462" t="s">
        <v>134</v>
      </c>
      <c r="U88" s="560">
        <f t="shared" si="75"/>
        <v>9.9209359999999993</v>
      </c>
      <c r="V88" s="559">
        <f>SUM(V81:V87)</f>
        <v>6.0900150000000002</v>
      </c>
      <c r="W88" s="559">
        <f>SUM(W81:W87)</f>
        <v>16.010950999999999</v>
      </c>
      <c r="X88" s="462"/>
      <c r="Y88" s="462" t="s">
        <v>134</v>
      </c>
      <c r="Z88" s="559">
        <f>SUM(Z81:Z87)</f>
        <v>18.375997000000002</v>
      </c>
      <c r="AA88" s="462"/>
      <c r="AB88" s="462" t="s">
        <v>134</v>
      </c>
      <c r="AC88" s="549">
        <f t="shared" si="80"/>
        <v>0.43906699999999999</v>
      </c>
      <c r="AD88" s="549">
        <f t="shared" si="80"/>
        <v>4.9299999999999995E-4</v>
      </c>
      <c r="AE88" s="549">
        <f t="shared" si="80"/>
        <v>3.9888650000000001</v>
      </c>
      <c r="AF88" s="549">
        <f t="shared" si="80"/>
        <v>5.5806610000000001</v>
      </c>
      <c r="AG88" s="549">
        <f t="shared" si="80"/>
        <v>0.76000900000000005</v>
      </c>
      <c r="AH88" s="549">
        <f t="shared" si="80"/>
        <v>10.769095</v>
      </c>
      <c r="AI88" s="462"/>
      <c r="AJ88" s="462"/>
      <c r="AK88" s="462"/>
      <c r="AL88" s="462"/>
      <c r="AM88" s="462"/>
      <c r="AN88" s="462"/>
      <c r="AO88" s="462"/>
      <c r="AP88" s="462"/>
      <c r="AQ88" s="462"/>
      <c r="AR88" s="462"/>
      <c r="AS88" s="462"/>
      <c r="AT88" s="462"/>
      <c r="AU88" s="462"/>
      <c r="AV88" s="462"/>
      <c r="AW88" s="462"/>
      <c r="AX88" s="462"/>
      <c r="AY88" s="462"/>
      <c r="AZ88" s="462"/>
      <c r="BA88" s="462"/>
      <c r="BB88" s="462"/>
      <c r="BC88" s="462"/>
      <c r="BD88" s="462"/>
      <c r="BE88" s="462"/>
      <c r="BF88" s="462"/>
    </row>
    <row r="89" spans="12:58" ht="16" x14ac:dyDescent="0.15">
      <c r="L89" s="333"/>
      <c r="M89" s="333"/>
      <c r="N89" s="333"/>
      <c r="O89" s="333"/>
      <c r="P89" s="333"/>
      <c r="Q89" s="333"/>
      <c r="R89" s="333"/>
      <c r="S89" s="333"/>
      <c r="T89" s="333"/>
      <c r="U89" s="333"/>
      <c r="V89" s="333"/>
      <c r="W89" s="333"/>
      <c r="X89" s="333"/>
      <c r="Y89" s="333"/>
      <c r="Z89" s="333"/>
      <c r="AA89" s="333"/>
      <c r="AB89" s="333"/>
      <c r="AC89" s="333"/>
      <c r="AD89" s="333"/>
      <c r="AE89" s="333"/>
      <c r="AF89" s="333"/>
      <c r="AG89" s="333"/>
      <c r="AH89" s="333"/>
      <c r="AI89" s="333"/>
      <c r="AJ89" s="333"/>
      <c r="AK89" s="333"/>
      <c r="AL89" s="333"/>
      <c r="AM89" s="333"/>
      <c r="AN89" s="333"/>
      <c r="AO89" s="333"/>
      <c r="AP89" s="333"/>
      <c r="AQ89" s="333"/>
      <c r="AR89" s="333"/>
      <c r="AS89" s="333"/>
      <c r="AT89" s="333"/>
      <c r="AU89" s="333"/>
      <c r="AV89" s="333"/>
      <c r="AW89" s="333"/>
      <c r="AX89" s="333"/>
      <c r="AY89" s="333"/>
      <c r="AZ89" s="333"/>
      <c r="BA89" s="333"/>
      <c r="BB89" s="333"/>
      <c r="BC89" s="333"/>
      <c r="BD89" s="333"/>
      <c r="BE89" s="333"/>
      <c r="BF89" s="333"/>
    </row>
    <row r="90" spans="12:58" x14ac:dyDescent="0.15">
      <c r="L90" s="1029" t="s">
        <v>427</v>
      </c>
      <c r="M90" s="1029"/>
      <c r="N90" s="523"/>
      <c r="O90" s="523"/>
      <c r="P90" s="521"/>
      <c r="Q90" s="521" t="s">
        <v>427</v>
      </c>
      <c r="R90" s="522"/>
      <c r="S90" s="522"/>
      <c r="T90" s="521" t="s">
        <v>427</v>
      </c>
      <c r="U90" s="522"/>
      <c r="V90" s="561"/>
      <c r="W90" s="561"/>
      <c r="X90" s="561"/>
      <c r="Y90" s="521" t="s">
        <v>427</v>
      </c>
      <c r="Z90" s="522"/>
      <c r="AA90" s="522"/>
      <c r="AB90" s="521" t="s">
        <v>427</v>
      </c>
      <c r="AC90" s="522"/>
      <c r="AD90" s="522"/>
      <c r="AE90" s="522"/>
      <c r="AF90" s="522"/>
      <c r="AG90" s="522"/>
      <c r="AH90" s="522"/>
      <c r="AI90" s="522"/>
      <c r="AJ90" s="522"/>
      <c r="AK90" s="522"/>
      <c r="AL90" s="522"/>
      <c r="AM90" s="522"/>
      <c r="AN90" s="522"/>
      <c r="AO90" s="522"/>
      <c r="AP90" s="522"/>
      <c r="AQ90" s="522"/>
      <c r="AR90" s="522"/>
      <c r="AS90" s="522"/>
      <c r="AT90" s="522"/>
      <c r="AU90" s="522"/>
      <c r="AV90" s="522"/>
      <c r="AW90" s="522"/>
      <c r="AX90" s="522"/>
      <c r="AY90" s="522"/>
      <c r="AZ90" s="522"/>
      <c r="BA90" s="522"/>
      <c r="BB90" s="522"/>
      <c r="BC90" s="522"/>
      <c r="BD90" s="522"/>
      <c r="BE90" s="522"/>
      <c r="BF90" s="522"/>
    </row>
    <row r="91" spans="12:58" ht="34" x14ac:dyDescent="0.15">
      <c r="L91" s="355" t="s">
        <v>470</v>
      </c>
      <c r="M91" s="463" t="s">
        <v>431</v>
      </c>
      <c r="N91" s="464" t="s">
        <v>412</v>
      </c>
      <c r="O91" s="357" t="s">
        <v>134</v>
      </c>
      <c r="P91" s="332"/>
      <c r="Q91" s="355" t="s">
        <v>470</v>
      </c>
      <c r="R91" s="464" t="s">
        <v>432</v>
      </c>
      <c r="S91" s="333"/>
      <c r="T91" s="355" t="s">
        <v>470</v>
      </c>
      <c r="U91" s="464" t="s">
        <v>433</v>
      </c>
      <c r="V91" s="464" t="s">
        <v>434</v>
      </c>
      <c r="W91" s="464" t="s">
        <v>134</v>
      </c>
      <c r="X91" s="332"/>
      <c r="Y91" s="355" t="s">
        <v>470</v>
      </c>
      <c r="Z91" s="464" t="s">
        <v>435</v>
      </c>
      <c r="AA91" s="333"/>
      <c r="AB91" s="355" t="s">
        <v>470</v>
      </c>
      <c r="AC91" s="355" t="s">
        <v>436</v>
      </c>
      <c r="AD91" s="355" t="s">
        <v>437</v>
      </c>
      <c r="AE91" s="355" t="s">
        <v>438</v>
      </c>
      <c r="AF91" s="355" t="s">
        <v>439</v>
      </c>
      <c r="AG91" s="357" t="s">
        <v>405</v>
      </c>
      <c r="AH91" s="464" t="s">
        <v>134</v>
      </c>
      <c r="AI91" s="333"/>
      <c r="AJ91" s="333"/>
      <c r="AK91" s="333"/>
      <c r="AL91" s="333"/>
      <c r="AM91" s="333"/>
      <c r="AN91" s="333"/>
      <c r="AO91" s="333"/>
      <c r="AP91" s="333"/>
      <c r="AQ91" s="333"/>
      <c r="AR91" s="333"/>
      <c r="AS91" s="333"/>
      <c r="AT91" s="333"/>
      <c r="AU91" s="333"/>
      <c r="AV91" s="333"/>
      <c r="AW91" s="333"/>
      <c r="AX91" s="333"/>
      <c r="AY91" s="333"/>
      <c r="AZ91" s="333"/>
      <c r="BA91" s="333"/>
      <c r="BB91" s="333"/>
      <c r="BC91" s="333"/>
      <c r="BD91" s="333"/>
      <c r="BE91" s="333"/>
      <c r="BF91" s="333"/>
    </row>
    <row r="92" spans="12:58" ht="16" x14ac:dyDescent="0.2">
      <c r="L92" s="432" t="s">
        <v>228</v>
      </c>
      <c r="M92" s="562">
        <v>1013404288</v>
      </c>
      <c r="N92" s="485">
        <v>22</v>
      </c>
      <c r="O92" s="485">
        <f>SUM(M92:N92)</f>
        <v>1013404310</v>
      </c>
      <c r="P92" s="467"/>
      <c r="Q92" s="432" t="s">
        <v>220</v>
      </c>
      <c r="R92" s="485">
        <v>1955144885</v>
      </c>
      <c r="S92" s="333"/>
      <c r="T92" s="432" t="s">
        <v>220</v>
      </c>
      <c r="U92" s="485">
        <v>9040291</v>
      </c>
      <c r="V92" s="485">
        <v>6015696</v>
      </c>
      <c r="W92" s="485">
        <f>SUM(U92:V92)</f>
        <v>15055987</v>
      </c>
      <c r="X92" s="467"/>
      <c r="Y92" s="432" t="s">
        <v>220</v>
      </c>
      <c r="Z92" s="485">
        <v>14062904</v>
      </c>
      <c r="AA92" s="333"/>
      <c r="AB92" s="558" t="s">
        <v>228</v>
      </c>
      <c r="AC92" s="433">
        <v>403526</v>
      </c>
      <c r="AD92" s="433"/>
      <c r="AE92" s="433">
        <v>3746576</v>
      </c>
      <c r="AF92" s="433">
        <v>5018007</v>
      </c>
      <c r="AG92" s="433">
        <v>36929</v>
      </c>
      <c r="AH92" s="433">
        <f>SUM(AC92:AG92)</f>
        <v>9205038</v>
      </c>
      <c r="AI92" s="333"/>
      <c r="AJ92" s="333"/>
      <c r="AK92" s="333"/>
      <c r="AL92" s="333"/>
      <c r="AM92" s="333"/>
      <c r="AN92" s="333"/>
      <c r="AO92" s="333"/>
      <c r="AP92" s="333"/>
      <c r="AQ92" s="333"/>
      <c r="AR92" s="333"/>
      <c r="AS92" s="333"/>
      <c r="AT92" s="333"/>
      <c r="AU92" s="333"/>
      <c r="AV92" s="333"/>
      <c r="AW92" s="333"/>
      <c r="AX92" s="333"/>
      <c r="AY92" s="333"/>
      <c r="AZ92" s="333"/>
      <c r="BA92" s="333"/>
      <c r="BB92" s="333"/>
      <c r="BC92" s="333"/>
      <c r="BD92" s="333"/>
      <c r="BE92" s="333"/>
      <c r="BF92" s="333"/>
    </row>
    <row r="93" spans="12:58" ht="16" x14ac:dyDescent="0.2">
      <c r="L93" s="432" t="s">
        <v>221</v>
      </c>
      <c r="M93" s="562">
        <v>834199853</v>
      </c>
      <c r="N93" s="485"/>
      <c r="O93" s="485">
        <f t="shared" ref="O93:O98" si="81">SUM(M93:N93)</f>
        <v>834199853</v>
      </c>
      <c r="P93" s="467"/>
      <c r="Q93" s="432" t="s">
        <v>221</v>
      </c>
      <c r="R93" s="485">
        <v>434173843</v>
      </c>
      <c r="S93" s="333"/>
      <c r="T93" s="432" t="s">
        <v>221</v>
      </c>
      <c r="U93" s="485">
        <v>105119</v>
      </c>
      <c r="V93" s="485">
        <v>59220</v>
      </c>
      <c r="W93" s="485">
        <f t="shared" ref="W93:W98" si="82">SUM(U93:V93)</f>
        <v>164339</v>
      </c>
      <c r="X93" s="467"/>
      <c r="Y93" s="432" t="s">
        <v>221</v>
      </c>
      <c r="Z93" s="485">
        <v>957644</v>
      </c>
      <c r="AA93" s="333"/>
      <c r="AB93" s="558" t="s">
        <v>221</v>
      </c>
      <c r="AC93" s="433">
        <v>5</v>
      </c>
      <c r="AD93" s="433"/>
      <c r="AE93" s="433">
        <v>1589</v>
      </c>
      <c r="AF93" s="433">
        <v>227583</v>
      </c>
      <c r="AG93" s="433">
        <v>8903</v>
      </c>
      <c r="AH93" s="433">
        <f t="shared" ref="AH93:AH98" si="83">SUM(AC93:AG93)</f>
        <v>238080</v>
      </c>
      <c r="AI93" s="333"/>
      <c r="AJ93" s="333"/>
      <c r="AK93" s="333"/>
      <c r="AL93" s="333"/>
      <c r="AM93" s="333"/>
      <c r="AN93" s="333"/>
      <c r="AO93" s="333"/>
      <c r="AP93" s="333"/>
      <c r="AQ93" s="333"/>
      <c r="AR93" s="333"/>
      <c r="AS93" s="333"/>
      <c r="AT93" s="333"/>
      <c r="AU93" s="333"/>
      <c r="AV93" s="333"/>
      <c r="AW93" s="333"/>
      <c r="AX93" s="333"/>
      <c r="AY93" s="333"/>
      <c r="AZ93" s="333"/>
      <c r="BA93" s="333"/>
      <c r="BB93" s="333"/>
      <c r="BC93" s="333"/>
      <c r="BD93" s="333"/>
      <c r="BE93" s="333"/>
      <c r="BF93" s="333"/>
    </row>
    <row r="94" spans="12:58" ht="16" x14ac:dyDescent="0.2">
      <c r="L94" s="432" t="s">
        <v>229</v>
      </c>
      <c r="M94" s="562">
        <v>48296976</v>
      </c>
      <c r="N94" s="485">
        <v>3</v>
      </c>
      <c r="O94" s="485">
        <f t="shared" si="81"/>
        <v>48296979</v>
      </c>
      <c r="P94" s="467"/>
      <c r="Q94" s="432" t="s">
        <v>229</v>
      </c>
      <c r="R94" s="485">
        <v>496974715</v>
      </c>
      <c r="S94" s="333"/>
      <c r="T94" s="432" t="s">
        <v>229</v>
      </c>
      <c r="U94" s="485">
        <v>595107</v>
      </c>
      <c r="V94" s="485">
        <v>573</v>
      </c>
      <c r="W94" s="485">
        <f t="shared" si="82"/>
        <v>595680</v>
      </c>
      <c r="X94" s="467"/>
      <c r="Y94" s="432" t="s">
        <v>229</v>
      </c>
      <c r="Z94" s="485">
        <v>2120248</v>
      </c>
      <c r="AA94" s="333"/>
      <c r="AB94" s="558" t="s">
        <v>229</v>
      </c>
      <c r="AC94" s="433">
        <v>2428</v>
      </c>
      <c r="AD94" s="433">
        <v>493</v>
      </c>
      <c r="AE94" s="433">
        <v>18665</v>
      </c>
      <c r="AF94" s="433">
        <v>228131</v>
      </c>
      <c r="AG94" s="433">
        <v>12269</v>
      </c>
      <c r="AH94" s="433">
        <f t="shared" si="83"/>
        <v>261986</v>
      </c>
      <c r="AI94" s="333"/>
      <c r="AJ94" s="333"/>
      <c r="AK94" s="333"/>
      <c r="AL94" s="333"/>
      <c r="AM94" s="333"/>
      <c r="AN94" s="333"/>
      <c r="AO94" s="333"/>
      <c r="AP94" s="333"/>
      <c r="AQ94" s="333"/>
      <c r="AR94" s="333"/>
      <c r="AS94" s="333"/>
      <c r="AT94" s="333"/>
      <c r="AU94" s="333"/>
      <c r="AV94" s="333"/>
      <c r="AW94" s="333"/>
      <c r="AX94" s="333"/>
      <c r="AY94" s="333"/>
      <c r="AZ94" s="333"/>
      <c r="BA94" s="333"/>
      <c r="BB94" s="333"/>
      <c r="BC94" s="333"/>
      <c r="BD94" s="333"/>
      <c r="BE94" s="333"/>
      <c r="BF94" s="333"/>
    </row>
    <row r="95" spans="12:58" ht="16" x14ac:dyDescent="0.2">
      <c r="L95" s="432" t="s">
        <v>230</v>
      </c>
      <c r="M95" s="562">
        <v>97819769</v>
      </c>
      <c r="N95" s="485">
        <v>5</v>
      </c>
      <c r="O95" s="485">
        <f t="shared" si="81"/>
        <v>97819774</v>
      </c>
      <c r="P95" s="467"/>
      <c r="Q95" s="432" t="s">
        <v>230</v>
      </c>
      <c r="R95" s="485">
        <v>109916941</v>
      </c>
      <c r="S95" s="333"/>
      <c r="T95" s="432" t="s">
        <v>230</v>
      </c>
      <c r="U95" s="485">
        <v>159859</v>
      </c>
      <c r="V95" s="485">
        <v>672</v>
      </c>
      <c r="W95" s="485">
        <f t="shared" si="82"/>
        <v>160531</v>
      </c>
      <c r="X95" s="467"/>
      <c r="Y95" s="432" t="s">
        <v>230</v>
      </c>
      <c r="Z95" s="485">
        <v>679329</v>
      </c>
      <c r="AA95" s="333"/>
      <c r="AB95" s="558" t="s">
        <v>230</v>
      </c>
      <c r="AC95" s="433">
        <v>33108</v>
      </c>
      <c r="AD95" s="433"/>
      <c r="AE95" s="433">
        <v>222035</v>
      </c>
      <c r="AF95" s="433">
        <v>97655</v>
      </c>
      <c r="AG95" s="433">
        <v>696954</v>
      </c>
      <c r="AH95" s="433">
        <f t="shared" si="83"/>
        <v>1049752</v>
      </c>
      <c r="AI95" s="333"/>
      <c r="AJ95" s="333"/>
      <c r="AK95" s="333"/>
      <c r="AL95" s="333"/>
      <c r="AM95" s="333"/>
      <c r="AN95" s="333"/>
      <c r="AO95" s="333"/>
      <c r="AP95" s="333"/>
      <c r="AQ95" s="333"/>
      <c r="AR95" s="333"/>
      <c r="AS95" s="333"/>
      <c r="AT95" s="333"/>
      <c r="AU95" s="333"/>
      <c r="AV95" s="333"/>
      <c r="AW95" s="333"/>
      <c r="AX95" s="333"/>
      <c r="AY95" s="333"/>
      <c r="AZ95" s="333"/>
      <c r="BA95" s="333"/>
      <c r="BB95" s="333"/>
      <c r="BC95" s="333"/>
      <c r="BD95" s="333"/>
      <c r="BE95" s="333"/>
      <c r="BF95" s="333"/>
    </row>
    <row r="96" spans="12:58" ht="16" x14ac:dyDescent="0.2">
      <c r="L96" s="432" t="s">
        <v>231</v>
      </c>
      <c r="M96" s="562">
        <v>1333370</v>
      </c>
      <c r="N96" s="485"/>
      <c r="O96" s="485">
        <f t="shared" si="81"/>
        <v>1333370</v>
      </c>
      <c r="P96" s="467"/>
      <c r="Q96" s="432" t="s">
        <v>231</v>
      </c>
      <c r="R96" s="485">
        <v>28901444</v>
      </c>
      <c r="S96" s="333"/>
      <c r="T96" s="432" t="s">
        <v>231</v>
      </c>
      <c r="U96" s="485">
        <v>4735</v>
      </c>
      <c r="V96" s="485">
        <v>26</v>
      </c>
      <c r="W96" s="485">
        <f t="shared" si="82"/>
        <v>4761</v>
      </c>
      <c r="X96" s="467"/>
      <c r="Y96" s="432" t="s">
        <v>231</v>
      </c>
      <c r="Z96" s="485">
        <v>61301</v>
      </c>
      <c r="AA96" s="333"/>
      <c r="AB96" s="558" t="s">
        <v>231</v>
      </c>
      <c r="AC96" s="433">
        <v>0</v>
      </c>
      <c r="AD96" s="433"/>
      <c r="AE96" s="433"/>
      <c r="AF96" s="433">
        <v>4241</v>
      </c>
      <c r="AG96" s="433">
        <v>4954</v>
      </c>
      <c r="AH96" s="433">
        <f t="shared" si="83"/>
        <v>9195</v>
      </c>
      <c r="AI96" s="333"/>
      <c r="AJ96" s="333"/>
      <c r="AK96" s="333"/>
      <c r="AL96" s="333"/>
      <c r="AM96" s="333"/>
      <c r="AN96" s="333"/>
      <c r="AO96" s="333"/>
      <c r="AP96" s="333"/>
      <c r="AQ96" s="333"/>
      <c r="AR96" s="333"/>
      <c r="AS96" s="333"/>
      <c r="AT96" s="333"/>
      <c r="AU96" s="333"/>
      <c r="AV96" s="333"/>
      <c r="AW96" s="333"/>
      <c r="AX96" s="333"/>
      <c r="AY96" s="333"/>
      <c r="AZ96" s="333"/>
      <c r="BA96" s="333"/>
      <c r="BB96" s="333"/>
      <c r="BC96" s="333"/>
      <c r="BD96" s="333"/>
      <c r="BE96" s="333"/>
      <c r="BF96" s="333"/>
    </row>
    <row r="97" spans="12:58" ht="16" x14ac:dyDescent="0.2">
      <c r="L97" s="432" t="s">
        <v>232</v>
      </c>
      <c r="M97" s="562">
        <v>2631889</v>
      </c>
      <c r="N97" s="485"/>
      <c r="O97" s="485">
        <f t="shared" si="81"/>
        <v>2631889</v>
      </c>
      <c r="P97" s="467"/>
      <c r="Q97" s="432" t="s">
        <v>225</v>
      </c>
      <c r="R97" s="485">
        <v>1776748</v>
      </c>
      <c r="S97" s="333"/>
      <c r="T97" s="432" t="s">
        <v>225</v>
      </c>
      <c r="U97" s="485">
        <v>15822</v>
      </c>
      <c r="V97" s="485">
        <v>13828</v>
      </c>
      <c r="W97" s="485">
        <f t="shared" si="82"/>
        <v>29650</v>
      </c>
      <c r="X97" s="467"/>
      <c r="Y97" s="432" t="s">
        <v>225</v>
      </c>
      <c r="Z97" s="485">
        <v>494571</v>
      </c>
      <c r="AA97" s="333"/>
      <c r="AB97" s="558" t="s">
        <v>232</v>
      </c>
      <c r="AC97" s="433">
        <v>0</v>
      </c>
      <c r="AD97" s="433"/>
      <c r="AE97" s="433">
        <v>0</v>
      </c>
      <c r="AF97" s="433">
        <v>5044</v>
      </c>
      <c r="AG97" s="433">
        <v>0</v>
      </c>
      <c r="AH97" s="433">
        <f t="shared" si="83"/>
        <v>5044</v>
      </c>
      <c r="AI97" s="333"/>
      <c r="AJ97" s="333"/>
      <c r="AK97" s="333"/>
      <c r="AL97" s="333"/>
      <c r="AM97" s="333"/>
      <c r="AN97" s="333"/>
      <c r="AO97" s="333"/>
      <c r="AP97" s="333"/>
      <c r="AQ97" s="333"/>
      <c r="AR97" s="333"/>
      <c r="AS97" s="333"/>
      <c r="AT97" s="333"/>
      <c r="AU97" s="333"/>
      <c r="AV97" s="333"/>
      <c r="AW97" s="333"/>
      <c r="AX97" s="333"/>
      <c r="AY97" s="333"/>
      <c r="AZ97" s="333"/>
      <c r="BA97" s="333"/>
      <c r="BB97" s="333"/>
      <c r="BC97" s="333"/>
      <c r="BD97" s="333"/>
      <c r="BE97" s="333"/>
      <c r="BF97" s="333"/>
    </row>
    <row r="98" spans="12:58" ht="16" x14ac:dyDescent="0.2">
      <c r="L98" s="432" t="s">
        <v>226</v>
      </c>
      <c r="M98" s="562">
        <v>587476</v>
      </c>
      <c r="N98" s="485"/>
      <c r="O98" s="485">
        <f t="shared" si="81"/>
        <v>587476</v>
      </c>
      <c r="P98" s="467"/>
      <c r="Q98" s="432" t="s">
        <v>226</v>
      </c>
      <c r="R98" s="485">
        <v>2100</v>
      </c>
      <c r="S98" s="333"/>
      <c r="T98" s="432" t="s">
        <v>226</v>
      </c>
      <c r="U98" s="485">
        <v>3</v>
      </c>
      <c r="V98" s="485"/>
      <c r="W98" s="485">
        <f t="shared" si="82"/>
        <v>3</v>
      </c>
      <c r="X98" s="467"/>
      <c r="Y98" s="432" t="s">
        <v>226</v>
      </c>
      <c r="Z98" s="485"/>
      <c r="AA98" s="333"/>
      <c r="AB98" s="432" t="s">
        <v>226</v>
      </c>
      <c r="AC98" s="433"/>
      <c r="AD98" s="433"/>
      <c r="AE98" s="433"/>
      <c r="AF98" s="433">
        <v>0</v>
      </c>
      <c r="AG98" s="433">
        <v>0</v>
      </c>
      <c r="AH98" s="433">
        <f t="shared" si="83"/>
        <v>0</v>
      </c>
      <c r="AI98" s="333"/>
      <c r="AJ98" s="333"/>
      <c r="AK98" s="333"/>
      <c r="AL98" s="333"/>
      <c r="AM98" s="333"/>
      <c r="AN98" s="333"/>
      <c r="AO98" s="333"/>
      <c r="AP98" s="333"/>
      <c r="AQ98" s="333"/>
      <c r="AR98" s="333"/>
      <c r="AS98" s="333"/>
      <c r="AT98" s="333"/>
      <c r="AU98" s="333"/>
      <c r="AV98" s="333"/>
      <c r="AW98" s="333"/>
      <c r="AX98" s="333"/>
      <c r="AY98" s="333"/>
      <c r="AZ98" s="333"/>
      <c r="BA98" s="333"/>
      <c r="BB98" s="333"/>
      <c r="BC98" s="333"/>
      <c r="BD98" s="333"/>
      <c r="BE98" s="333"/>
      <c r="BF98" s="333"/>
    </row>
    <row r="99" spans="12:58" s="311" customFormat="1" ht="16" x14ac:dyDescent="0.15">
      <c r="L99" s="462" t="s">
        <v>134</v>
      </c>
      <c r="M99" s="563">
        <f>SUM(M92:M98)</f>
        <v>1998273621</v>
      </c>
      <c r="N99" s="563">
        <f>SUM(N92:N98)</f>
        <v>30</v>
      </c>
      <c r="O99" s="563">
        <f>SUM(O92:O98)</f>
        <v>1998273651</v>
      </c>
      <c r="P99" s="462"/>
      <c r="Q99" s="462" t="s">
        <v>134</v>
      </c>
      <c r="R99" s="563">
        <f>SUM(R92:R98)</f>
        <v>3026890676</v>
      </c>
      <c r="S99" s="462"/>
      <c r="T99" s="462" t="s">
        <v>134</v>
      </c>
      <c r="U99" s="563">
        <f>SUM(U92:U98)</f>
        <v>9920936</v>
      </c>
      <c r="V99" s="563">
        <f>SUM(V92:V98)</f>
        <v>6090015</v>
      </c>
      <c r="W99" s="563">
        <f>SUM(W92:W98)</f>
        <v>16010951</v>
      </c>
      <c r="X99" s="462"/>
      <c r="Y99" s="462" t="s">
        <v>134</v>
      </c>
      <c r="Z99" s="563">
        <f>SUM(Z92:Z98)</f>
        <v>18375997</v>
      </c>
      <c r="AA99" s="462"/>
      <c r="AB99" s="462" t="s">
        <v>134</v>
      </c>
      <c r="AC99" s="564">
        <f>SUM(AC92:AC98)</f>
        <v>439067</v>
      </c>
      <c r="AD99" s="564">
        <f t="shared" ref="AD99:AH99" si="84">SUM(AD92:AD98)</f>
        <v>493</v>
      </c>
      <c r="AE99" s="564">
        <f t="shared" si="84"/>
        <v>3988865</v>
      </c>
      <c r="AF99" s="564">
        <f t="shared" si="84"/>
        <v>5580661</v>
      </c>
      <c r="AG99" s="564">
        <f t="shared" si="84"/>
        <v>760009</v>
      </c>
      <c r="AH99" s="564">
        <f t="shared" si="84"/>
        <v>10769095</v>
      </c>
      <c r="AI99" s="462"/>
      <c r="AJ99" s="462"/>
      <c r="AK99" s="462"/>
      <c r="AL99" s="462"/>
      <c r="AM99" s="462"/>
      <c r="AN99" s="462"/>
      <c r="AO99" s="462"/>
      <c r="AP99" s="462"/>
      <c r="AQ99" s="462"/>
      <c r="AR99" s="462"/>
      <c r="AS99" s="462"/>
      <c r="AT99" s="462"/>
      <c r="AU99" s="462"/>
      <c r="AV99" s="462"/>
      <c r="AW99" s="462"/>
      <c r="AX99" s="462"/>
      <c r="AY99" s="462"/>
      <c r="AZ99" s="462"/>
      <c r="BA99" s="462"/>
      <c r="BB99" s="462"/>
      <c r="BC99" s="462"/>
      <c r="BD99" s="462"/>
      <c r="BE99" s="462"/>
      <c r="BF99" s="462"/>
    </row>
    <row r="100" spans="12:58" ht="16" x14ac:dyDescent="0.15">
      <c r="L100" s="333"/>
      <c r="M100" s="333"/>
      <c r="N100" s="333"/>
      <c r="O100" s="333"/>
      <c r="P100" s="333"/>
      <c r="Q100" s="333"/>
      <c r="R100" s="333"/>
      <c r="S100" s="333"/>
      <c r="T100" s="333"/>
      <c r="U100" s="333"/>
      <c r="V100" s="333"/>
      <c r="W100" s="333"/>
      <c r="X100" s="333"/>
      <c r="Y100" s="333"/>
      <c r="Z100" s="333"/>
      <c r="AA100" s="333"/>
      <c r="AB100" s="333"/>
      <c r="AC100" s="333"/>
      <c r="AD100" s="333"/>
      <c r="AE100" s="333"/>
      <c r="AF100" s="333"/>
      <c r="AG100" s="333"/>
      <c r="AH100" s="333"/>
      <c r="AI100" s="333"/>
      <c r="AJ100" s="333"/>
      <c r="AK100" s="333"/>
      <c r="AL100" s="333"/>
      <c r="AM100" s="333"/>
      <c r="AN100" s="333"/>
      <c r="AO100" s="333"/>
      <c r="AP100" s="333"/>
      <c r="AQ100" s="333"/>
      <c r="AR100" s="333"/>
      <c r="AS100" s="333"/>
      <c r="AT100" s="333"/>
      <c r="AU100" s="333"/>
      <c r="AV100" s="333"/>
      <c r="AW100" s="333"/>
      <c r="AX100" s="333"/>
      <c r="AY100" s="333"/>
      <c r="AZ100" s="333"/>
      <c r="BA100" s="333"/>
      <c r="BB100" s="333"/>
      <c r="BC100" s="333"/>
      <c r="BD100" s="333"/>
      <c r="BE100" s="333"/>
      <c r="BF100" s="333"/>
    </row>
    <row r="101" spans="12:58" ht="16" x14ac:dyDescent="0.15">
      <c r="L101" s="333"/>
      <c r="M101" s="333"/>
      <c r="N101" s="333"/>
      <c r="O101" s="333"/>
      <c r="P101" s="333"/>
      <c r="Q101" s="333"/>
      <c r="R101" s="333"/>
      <c r="S101" s="333"/>
      <c r="T101" s="333"/>
      <c r="U101" s="333"/>
      <c r="V101" s="333"/>
      <c r="W101" s="333"/>
      <c r="X101" s="333"/>
      <c r="Y101" s="333"/>
      <c r="Z101" s="333"/>
      <c r="AA101" s="333"/>
      <c r="AB101" s="333"/>
      <c r="AC101" s="333"/>
      <c r="AD101" s="333"/>
      <c r="AE101" s="333"/>
      <c r="AF101" s="333"/>
      <c r="AG101" s="333"/>
      <c r="AH101" s="333"/>
      <c r="AI101" s="333"/>
      <c r="AJ101" s="333"/>
      <c r="AK101" s="333"/>
      <c r="AL101" s="333"/>
      <c r="AM101" s="333"/>
      <c r="AN101" s="333"/>
      <c r="AO101" s="333"/>
      <c r="AP101" s="333"/>
      <c r="AQ101" s="333"/>
      <c r="AR101" s="333"/>
      <c r="AS101" s="333"/>
      <c r="AT101" s="333"/>
      <c r="AU101" s="333"/>
      <c r="AV101" s="333"/>
      <c r="AW101" s="333"/>
      <c r="AX101" s="333"/>
      <c r="AY101" s="333"/>
      <c r="AZ101" s="333"/>
      <c r="BA101" s="333"/>
      <c r="BB101" s="333"/>
      <c r="BC101" s="333"/>
      <c r="BD101" s="333"/>
      <c r="BE101" s="333"/>
      <c r="BF101" s="333"/>
    </row>
    <row r="102" spans="12:58" ht="16" x14ac:dyDescent="0.15">
      <c r="L102" s="414" t="s">
        <v>448</v>
      </c>
      <c r="M102" s="333"/>
      <c r="N102" s="333"/>
      <c r="O102" s="333"/>
      <c r="P102" s="333"/>
      <c r="Q102" s="414" t="s">
        <v>392</v>
      </c>
      <c r="R102" s="333"/>
      <c r="S102" s="333"/>
      <c r="T102" s="414" t="s">
        <v>449</v>
      </c>
      <c r="U102" s="333"/>
      <c r="V102" s="333"/>
      <c r="W102" s="333"/>
      <c r="X102" s="332"/>
      <c r="Y102" s="414" t="s">
        <v>450</v>
      </c>
      <c r="Z102" s="333"/>
      <c r="AA102" s="333"/>
      <c r="AB102" s="414" t="s">
        <v>451</v>
      </c>
      <c r="AC102" s="333"/>
      <c r="AD102" s="333"/>
      <c r="AE102" s="333"/>
      <c r="AF102" s="333"/>
      <c r="AG102" s="333"/>
      <c r="AH102" s="333"/>
      <c r="AI102" s="333"/>
      <c r="AJ102" s="333"/>
      <c r="AK102" s="333"/>
      <c r="AL102" s="333"/>
      <c r="AM102" s="333"/>
      <c r="AN102" s="333"/>
      <c r="AO102" s="333"/>
      <c r="AP102" s="333"/>
      <c r="AQ102" s="333"/>
      <c r="AR102" s="333"/>
      <c r="AS102" s="333"/>
      <c r="AT102" s="333"/>
      <c r="AU102" s="333"/>
      <c r="AV102" s="333"/>
      <c r="AW102" s="333"/>
      <c r="AX102" s="333"/>
      <c r="AY102" s="333"/>
      <c r="AZ102" s="333"/>
      <c r="BA102" s="333"/>
      <c r="BB102" s="333"/>
      <c r="BC102" s="333"/>
      <c r="BD102" s="333"/>
      <c r="BE102" s="333"/>
      <c r="BF102" s="333"/>
    </row>
    <row r="103" spans="12:58" x14ac:dyDescent="0.15">
      <c r="L103" s="521" t="s">
        <v>440</v>
      </c>
      <c r="M103" s="522"/>
      <c r="N103" s="522"/>
      <c r="O103" s="522"/>
      <c r="P103" s="521"/>
      <c r="Q103" s="521" t="s">
        <v>440</v>
      </c>
      <c r="R103" s="522"/>
      <c r="S103" s="522"/>
      <c r="T103" s="521" t="s">
        <v>440</v>
      </c>
      <c r="U103" s="522"/>
      <c r="V103" s="561"/>
      <c r="W103" s="561"/>
      <c r="X103" s="561"/>
      <c r="Y103" s="521" t="s">
        <v>440</v>
      </c>
      <c r="Z103" s="522"/>
      <c r="AA103" s="522"/>
      <c r="AB103" s="521" t="s">
        <v>440</v>
      </c>
      <c r="AC103" s="522"/>
      <c r="AD103" s="522"/>
      <c r="AE103" s="522"/>
      <c r="AF103" s="522"/>
      <c r="AG103" s="522"/>
      <c r="AH103" s="522"/>
      <c r="AI103" s="522"/>
      <c r="AJ103" s="522"/>
      <c r="AK103" s="522"/>
      <c r="AL103" s="522"/>
      <c r="AM103" s="522"/>
      <c r="AN103" s="522"/>
      <c r="AO103" s="522"/>
      <c r="AP103" s="522"/>
      <c r="AQ103" s="522"/>
      <c r="AR103" s="522"/>
      <c r="AS103" s="522"/>
      <c r="AT103" s="522"/>
      <c r="AU103" s="522"/>
      <c r="AV103" s="522"/>
      <c r="AW103" s="522"/>
      <c r="AX103" s="522"/>
      <c r="AY103" s="522"/>
      <c r="AZ103" s="522"/>
      <c r="BA103" s="522"/>
      <c r="BB103" s="522"/>
      <c r="BC103" s="522"/>
      <c r="BD103" s="522"/>
      <c r="BE103" s="522"/>
      <c r="BF103" s="522"/>
    </row>
    <row r="104" spans="12:58" ht="34" x14ac:dyDescent="0.15">
      <c r="L104" s="355" t="s">
        <v>470</v>
      </c>
      <c r="M104" s="463" t="s">
        <v>431</v>
      </c>
      <c r="N104" s="464" t="s">
        <v>412</v>
      </c>
      <c r="O104" s="357" t="s">
        <v>134</v>
      </c>
      <c r="P104" s="332"/>
      <c r="Q104" s="355" t="s">
        <v>470</v>
      </c>
      <c r="R104" s="464" t="s">
        <v>432</v>
      </c>
      <c r="S104" s="333"/>
      <c r="T104" s="355" t="s">
        <v>470</v>
      </c>
      <c r="U104" s="464" t="s">
        <v>433</v>
      </c>
      <c r="V104" s="464" t="s">
        <v>434</v>
      </c>
      <c r="W104" s="464" t="s">
        <v>134</v>
      </c>
      <c r="X104" s="332"/>
      <c r="Y104" s="355" t="s">
        <v>470</v>
      </c>
      <c r="Z104" s="464" t="s">
        <v>435</v>
      </c>
      <c r="AA104" s="333"/>
      <c r="AB104" s="355" t="s">
        <v>470</v>
      </c>
      <c r="AC104" s="355" t="s">
        <v>436</v>
      </c>
      <c r="AD104" s="355" t="s">
        <v>437</v>
      </c>
      <c r="AE104" s="355" t="s">
        <v>438</v>
      </c>
      <c r="AF104" s="355" t="s">
        <v>439</v>
      </c>
      <c r="AG104" s="357" t="s">
        <v>405</v>
      </c>
      <c r="AH104" s="464" t="s">
        <v>134</v>
      </c>
      <c r="AI104" s="333"/>
      <c r="AJ104" s="333"/>
      <c r="AK104" s="333"/>
      <c r="AL104" s="333"/>
      <c r="AM104" s="333"/>
      <c r="AN104" s="333"/>
      <c r="AO104" s="333"/>
      <c r="AP104" s="333"/>
      <c r="AQ104" s="333"/>
      <c r="AR104" s="333"/>
      <c r="AS104" s="333"/>
      <c r="AT104" s="333"/>
      <c r="AU104" s="333"/>
      <c r="AV104" s="333"/>
      <c r="AW104" s="333"/>
      <c r="AX104" s="333"/>
      <c r="AY104" s="333"/>
      <c r="AZ104" s="333"/>
      <c r="BA104" s="333"/>
      <c r="BB104" s="333"/>
      <c r="BC104" s="333"/>
      <c r="BD104" s="333"/>
      <c r="BE104" s="333"/>
      <c r="BF104" s="333"/>
    </row>
    <row r="105" spans="12:58" ht="16" x14ac:dyDescent="0.15">
      <c r="L105" s="432" t="s">
        <v>228</v>
      </c>
      <c r="M105" s="466">
        <f>M116/1024</f>
        <v>92190.310381690229</v>
      </c>
      <c r="N105" s="466">
        <f>N116/1024</f>
        <v>4.3387656924096484E-3</v>
      </c>
      <c r="O105" s="466">
        <f>O116/1024</f>
        <v>92190.314720455921</v>
      </c>
      <c r="P105" s="467"/>
      <c r="Q105" s="432" t="s">
        <v>220</v>
      </c>
      <c r="R105" s="466">
        <f t="shared" ref="R105:R111" si="85">R116/1024</f>
        <v>16427.781163237156</v>
      </c>
      <c r="S105" s="333"/>
      <c r="T105" s="432" t="s">
        <v>220</v>
      </c>
      <c r="U105" s="466">
        <f t="shared" ref="U105:W111" si="86">U116/1024</f>
        <v>2245.1992526543304</v>
      </c>
      <c r="V105" s="466">
        <f t="shared" si="86"/>
        <v>2227.0354497302978</v>
      </c>
      <c r="W105" s="466">
        <f>W116/1024</f>
        <v>4472.2347023846287</v>
      </c>
      <c r="X105" s="467"/>
      <c r="Y105" s="432" t="s">
        <v>220</v>
      </c>
      <c r="Z105" s="466">
        <f t="shared" ref="Z105:Z111" si="87">Z116/1024</f>
        <v>3906.2249366990186</v>
      </c>
      <c r="AA105" s="333"/>
      <c r="AB105" s="558" t="s">
        <v>228</v>
      </c>
      <c r="AC105" s="417">
        <f>AC116/1024</f>
        <v>0.8677631799646397</v>
      </c>
      <c r="AD105" s="417">
        <f t="shared" ref="AD105:AG105" si="88">AD116/1024</f>
        <v>0</v>
      </c>
      <c r="AE105" s="417">
        <f t="shared" si="88"/>
        <v>8.9487059428674876</v>
      </c>
      <c r="AF105" s="417">
        <f t="shared" si="88"/>
        <v>3453.2343670613477</v>
      </c>
      <c r="AG105" s="417">
        <f t="shared" si="88"/>
        <v>0.23399943354524999</v>
      </c>
      <c r="AH105" s="417">
        <f>AH116/1024</f>
        <v>3463.2848356177251</v>
      </c>
      <c r="AI105" s="333"/>
      <c r="AJ105" s="333"/>
      <c r="AK105" s="333"/>
      <c r="AL105" s="333"/>
      <c r="AM105" s="333"/>
      <c r="AN105" s="333"/>
      <c r="AO105" s="333"/>
      <c r="AP105" s="333"/>
      <c r="AQ105" s="333"/>
      <c r="AR105" s="333"/>
      <c r="AS105" s="333"/>
      <c r="AT105" s="333"/>
      <c r="AU105" s="333"/>
      <c r="AV105" s="333"/>
      <c r="AW105" s="333"/>
      <c r="AX105" s="333"/>
      <c r="AY105" s="333"/>
      <c r="AZ105" s="333"/>
      <c r="BA105" s="333"/>
      <c r="BB105" s="333"/>
      <c r="BC105" s="333"/>
      <c r="BD105" s="333"/>
      <c r="BE105" s="333"/>
      <c r="BF105" s="333"/>
    </row>
    <row r="106" spans="12:58" ht="16" x14ac:dyDescent="0.15">
      <c r="L106" s="432" t="s">
        <v>221</v>
      </c>
      <c r="M106" s="466">
        <f t="shared" ref="M106:O111" si="89">M117/1024</f>
        <v>5832.8488213649262</v>
      </c>
      <c r="N106" s="466">
        <f t="shared" si="89"/>
        <v>0</v>
      </c>
      <c r="O106" s="466">
        <f t="shared" si="89"/>
        <v>5832.8488213649262</v>
      </c>
      <c r="P106" s="467"/>
      <c r="Q106" s="432" t="s">
        <v>221</v>
      </c>
      <c r="R106" s="466">
        <f t="shared" si="85"/>
        <v>2827.5736324982631</v>
      </c>
      <c r="S106" s="333"/>
      <c r="T106" s="432" t="s">
        <v>221</v>
      </c>
      <c r="U106" s="466">
        <f t="shared" si="86"/>
        <v>48.509445523888587</v>
      </c>
      <c r="V106" s="466">
        <f t="shared" si="86"/>
        <v>1.3864445973012999E-3</v>
      </c>
      <c r="W106" s="466">
        <f t="shared" si="86"/>
        <v>48.510831968485888</v>
      </c>
      <c r="X106" s="467"/>
      <c r="Y106" s="432" t="s">
        <v>221</v>
      </c>
      <c r="Z106" s="466">
        <f t="shared" si="87"/>
        <v>260.12211588211738</v>
      </c>
      <c r="AA106" s="333"/>
      <c r="AB106" s="558" t="s">
        <v>221</v>
      </c>
      <c r="AC106" s="417">
        <f t="shared" ref="AC106:AH111" si="90">AC117/1024</f>
        <v>2.3086240435077246E-4</v>
      </c>
      <c r="AD106" s="417">
        <f t="shared" si="90"/>
        <v>0</v>
      </c>
      <c r="AE106" s="417">
        <f t="shared" si="90"/>
        <v>1.0132118241017443E-2</v>
      </c>
      <c r="AF106" s="417">
        <f t="shared" si="90"/>
        <v>1.615292285353457</v>
      </c>
      <c r="AG106" s="417">
        <f t="shared" si="90"/>
        <v>8.0854305109824026E-2</v>
      </c>
      <c r="AH106" s="417">
        <f>AH117/1024</f>
        <v>1.7065095711086493</v>
      </c>
      <c r="AI106" s="333"/>
      <c r="AJ106" s="333"/>
      <c r="AK106" s="333"/>
      <c r="AL106" s="333"/>
      <c r="AM106" s="333"/>
      <c r="AN106" s="333"/>
      <c r="AO106" s="333"/>
      <c r="AP106" s="333"/>
      <c r="AQ106" s="333"/>
      <c r="AR106" s="333"/>
      <c r="AS106" s="333"/>
      <c r="AT106" s="333"/>
      <c r="AU106" s="333"/>
      <c r="AV106" s="333"/>
      <c r="AW106" s="333"/>
      <c r="AX106" s="333"/>
      <c r="AY106" s="333"/>
      <c r="AZ106" s="333"/>
      <c r="BA106" s="333"/>
      <c r="BB106" s="333"/>
      <c r="BC106" s="333"/>
      <c r="BD106" s="333"/>
      <c r="BE106" s="333"/>
      <c r="BF106" s="333"/>
    </row>
    <row r="107" spans="12:58" ht="16" x14ac:dyDescent="0.15">
      <c r="L107" s="432" t="s">
        <v>229</v>
      </c>
      <c r="M107" s="466">
        <f t="shared" si="89"/>
        <v>6531.5725309816626</v>
      </c>
      <c r="N107" s="466">
        <f t="shared" si="89"/>
        <v>7.6019513107894432E-4</v>
      </c>
      <c r="O107" s="466">
        <f t="shared" si="89"/>
        <v>6531.5732911767936</v>
      </c>
      <c r="P107" s="467"/>
      <c r="Q107" s="432" t="s">
        <v>229</v>
      </c>
      <c r="R107" s="466">
        <f t="shared" si="85"/>
        <v>6649.1713156761662</v>
      </c>
      <c r="S107" s="333"/>
      <c r="T107" s="432" t="s">
        <v>229</v>
      </c>
      <c r="U107" s="466">
        <f t="shared" si="86"/>
        <v>115.28951539256276</v>
      </c>
      <c r="V107" s="466">
        <f t="shared" si="86"/>
        <v>0.49423755500265532</v>
      </c>
      <c r="W107" s="466">
        <f t="shared" si="86"/>
        <v>115.78375294756542</v>
      </c>
      <c r="X107" s="467"/>
      <c r="Y107" s="432" t="s">
        <v>229</v>
      </c>
      <c r="Z107" s="466">
        <f t="shared" si="87"/>
        <v>648.75986037243138</v>
      </c>
      <c r="AA107" s="333"/>
      <c r="AB107" s="558" t="s">
        <v>229</v>
      </c>
      <c r="AC107" s="417">
        <f t="shared" si="90"/>
        <v>6.0273339258856053E-3</v>
      </c>
      <c r="AD107" s="417">
        <f t="shared" si="90"/>
        <v>4.1406707896385255E-4</v>
      </c>
      <c r="AE107" s="417">
        <f t="shared" si="90"/>
        <v>0.17289143653761047</v>
      </c>
      <c r="AF107" s="417">
        <f t="shared" si="90"/>
        <v>8.8003745913829299</v>
      </c>
      <c r="AG107" s="417">
        <f t="shared" si="90"/>
        <v>0.12266051669757813</v>
      </c>
      <c r="AH107" s="417">
        <f t="shared" si="90"/>
        <v>9.1023679456229694</v>
      </c>
      <c r="AI107" s="333"/>
      <c r="AJ107" s="333"/>
      <c r="AK107" s="333"/>
      <c r="AL107" s="333"/>
      <c r="AM107" s="333"/>
      <c r="AN107" s="333"/>
      <c r="AO107" s="333"/>
      <c r="AP107" s="333"/>
      <c r="AQ107" s="333"/>
      <c r="AR107" s="333"/>
      <c r="AS107" s="333"/>
      <c r="AT107" s="333"/>
      <c r="AU107" s="333"/>
      <c r="AV107" s="333"/>
      <c r="AW107" s="333"/>
      <c r="AX107" s="333"/>
      <c r="AY107" s="333"/>
      <c r="AZ107" s="333"/>
      <c r="BA107" s="333"/>
      <c r="BB107" s="333"/>
      <c r="BC107" s="333"/>
      <c r="BD107" s="333"/>
      <c r="BE107" s="333"/>
      <c r="BF107" s="333"/>
    </row>
    <row r="108" spans="12:58" ht="16" x14ac:dyDescent="0.15">
      <c r="L108" s="432" t="s">
        <v>230</v>
      </c>
      <c r="M108" s="466">
        <f t="shared" si="89"/>
        <v>35487.916560241305</v>
      </c>
      <c r="N108" s="466">
        <f t="shared" si="89"/>
        <v>1.0178119991905957E-3</v>
      </c>
      <c r="O108" s="466">
        <f t="shared" si="89"/>
        <v>35487.917578053304</v>
      </c>
      <c r="P108" s="467"/>
      <c r="Q108" s="432" t="s">
        <v>230</v>
      </c>
      <c r="R108" s="466">
        <f t="shared" si="85"/>
        <v>1731.1168986810178</v>
      </c>
      <c r="S108" s="333"/>
      <c r="T108" s="432" t="s">
        <v>230</v>
      </c>
      <c r="U108" s="466">
        <f t="shared" si="86"/>
        <v>53.725126146379637</v>
      </c>
      <c r="V108" s="466">
        <f t="shared" si="86"/>
        <v>0.23065883645449403</v>
      </c>
      <c r="W108" s="466">
        <f t="shared" si="86"/>
        <v>53.955784982834132</v>
      </c>
      <c r="X108" s="467"/>
      <c r="Y108" s="432" t="s">
        <v>230</v>
      </c>
      <c r="Z108" s="466">
        <f t="shared" si="87"/>
        <v>231.02529704807873</v>
      </c>
      <c r="AA108" s="333"/>
      <c r="AB108" s="558" t="s">
        <v>230</v>
      </c>
      <c r="AC108" s="417">
        <f t="shared" si="90"/>
        <v>0.10720763766039453</v>
      </c>
      <c r="AD108" s="417">
        <f t="shared" si="90"/>
        <v>0</v>
      </c>
      <c r="AE108" s="417">
        <f t="shared" si="90"/>
        <v>0.49232245432176475</v>
      </c>
      <c r="AF108" s="417">
        <f t="shared" si="90"/>
        <v>61.744982667485544</v>
      </c>
      <c r="AG108" s="417">
        <f t="shared" si="90"/>
        <v>50.640059133684183</v>
      </c>
      <c r="AH108" s="417">
        <f t="shared" si="90"/>
        <v>112.98457189315189</v>
      </c>
      <c r="AI108" s="333"/>
      <c r="AJ108" s="333"/>
      <c r="AK108" s="333"/>
      <c r="AL108" s="333"/>
      <c r="AM108" s="333"/>
      <c r="AN108" s="333"/>
      <c r="AO108" s="333"/>
      <c r="AP108" s="333"/>
      <c r="AQ108" s="333"/>
      <c r="AR108" s="333"/>
      <c r="AS108" s="333"/>
      <c r="AT108" s="333"/>
      <c r="AU108" s="333"/>
      <c r="AV108" s="333"/>
      <c r="AW108" s="333"/>
      <c r="AX108" s="333"/>
      <c r="AY108" s="333"/>
      <c r="AZ108" s="333"/>
      <c r="BA108" s="333"/>
      <c r="BB108" s="333"/>
      <c r="BC108" s="333"/>
      <c r="BD108" s="333"/>
      <c r="BE108" s="333"/>
      <c r="BF108" s="333"/>
    </row>
    <row r="109" spans="12:58" ht="16" x14ac:dyDescent="0.15">
      <c r="L109" s="432" t="s">
        <v>231</v>
      </c>
      <c r="M109" s="466">
        <f t="shared" si="89"/>
        <v>372.42004791569997</v>
      </c>
      <c r="N109" s="466">
        <f t="shared" si="89"/>
        <v>0</v>
      </c>
      <c r="O109" s="466">
        <f t="shared" si="89"/>
        <v>372.42004791569997</v>
      </c>
      <c r="P109" s="467"/>
      <c r="Q109" s="432" t="s">
        <v>231</v>
      </c>
      <c r="R109" s="466">
        <f t="shared" si="85"/>
        <v>148.14344898231755</v>
      </c>
      <c r="S109" s="333"/>
      <c r="T109" s="432" t="s">
        <v>231</v>
      </c>
      <c r="U109" s="466">
        <f t="shared" si="86"/>
        <v>1.035373061057725</v>
      </c>
      <c r="V109" s="466">
        <f t="shared" si="86"/>
        <v>5.8476563126532632E-3</v>
      </c>
      <c r="W109" s="466">
        <f t="shared" si="86"/>
        <v>1.0412207173703782</v>
      </c>
      <c r="X109" s="467"/>
      <c r="Y109" s="432" t="s">
        <v>231</v>
      </c>
      <c r="Z109" s="466">
        <f t="shared" si="87"/>
        <v>26.458569520404971</v>
      </c>
      <c r="AA109" s="333"/>
      <c r="AB109" s="558" t="s">
        <v>231</v>
      </c>
      <c r="AC109" s="417">
        <f t="shared" si="90"/>
        <v>3.9931974242790526E-6</v>
      </c>
      <c r="AD109" s="417">
        <f t="shared" si="90"/>
        <v>0</v>
      </c>
      <c r="AE109" s="417">
        <f t="shared" si="90"/>
        <v>0</v>
      </c>
      <c r="AF109" s="417">
        <f t="shared" si="90"/>
        <v>2.9462743991571094</v>
      </c>
      <c r="AG109" s="417">
        <f t="shared" si="90"/>
        <v>0.50706173779235453</v>
      </c>
      <c r="AH109" s="417">
        <f t="shared" si="90"/>
        <v>3.4533401301468882</v>
      </c>
      <c r="AI109" s="333"/>
      <c r="AJ109" s="333"/>
      <c r="AK109" s="333"/>
      <c r="AL109" s="333"/>
      <c r="AM109" s="333"/>
      <c r="AN109" s="333"/>
      <c r="AO109" s="333"/>
      <c r="AP109" s="333"/>
      <c r="AQ109" s="333"/>
      <c r="AR109" s="333"/>
      <c r="AS109" s="333"/>
      <c r="AT109" s="333"/>
      <c r="AU109" s="333"/>
      <c r="AV109" s="333"/>
      <c r="AW109" s="333"/>
      <c r="AX109" s="333"/>
      <c r="AY109" s="333"/>
      <c r="AZ109" s="333"/>
      <c r="BA109" s="333"/>
      <c r="BB109" s="333"/>
      <c r="BC109" s="333"/>
      <c r="BD109" s="333"/>
      <c r="BE109" s="333"/>
      <c r="BF109" s="333"/>
    </row>
    <row r="110" spans="12:58" ht="16" x14ac:dyDescent="0.15">
      <c r="L110" s="432" t="s">
        <v>232</v>
      </c>
      <c r="M110" s="466">
        <f t="shared" si="89"/>
        <v>94.778557190370478</v>
      </c>
      <c r="N110" s="466">
        <f t="shared" si="89"/>
        <v>0</v>
      </c>
      <c r="O110" s="466">
        <f t="shared" si="89"/>
        <v>94.778557190370478</v>
      </c>
      <c r="P110" s="467"/>
      <c r="Q110" s="432" t="s">
        <v>225</v>
      </c>
      <c r="R110" s="466">
        <f t="shared" si="85"/>
        <v>20.179605823255685</v>
      </c>
      <c r="S110" s="333"/>
      <c r="T110" s="432" t="s">
        <v>225</v>
      </c>
      <c r="U110" s="466">
        <f t="shared" si="86"/>
        <v>2.6079124849275093E-2</v>
      </c>
      <c r="V110" s="466">
        <f t="shared" si="86"/>
        <v>0.24285777728255123</v>
      </c>
      <c r="W110" s="466">
        <f t="shared" si="86"/>
        <v>0.26893690213182631</v>
      </c>
      <c r="X110" s="467"/>
      <c r="Y110" s="432" t="s">
        <v>225</v>
      </c>
      <c r="Z110" s="466">
        <f t="shared" si="87"/>
        <v>131.71953972180896</v>
      </c>
      <c r="AA110" s="333"/>
      <c r="AB110" s="558" t="s">
        <v>232</v>
      </c>
      <c r="AC110" s="417">
        <f t="shared" si="90"/>
        <v>9.6411440608790144E-6</v>
      </c>
      <c r="AD110" s="417">
        <f t="shared" si="90"/>
        <v>0</v>
      </c>
      <c r="AE110" s="417">
        <f t="shared" si="90"/>
        <v>8.0708559835329586E-9</v>
      </c>
      <c r="AF110" s="417">
        <f t="shared" si="90"/>
        <v>4.8569425035566306E-2</v>
      </c>
      <c r="AG110" s="417">
        <f t="shared" si="90"/>
        <v>8.2443636529205765E-5</v>
      </c>
      <c r="AH110" s="417">
        <f t="shared" si="90"/>
        <v>4.8661517887012375E-2</v>
      </c>
      <c r="AI110" s="333"/>
      <c r="AJ110" s="333"/>
      <c r="AK110" s="333"/>
      <c r="AL110" s="333"/>
      <c r="AM110" s="333"/>
      <c r="AN110" s="333"/>
      <c r="AO110" s="333"/>
      <c r="AP110" s="333"/>
      <c r="AQ110" s="333"/>
      <c r="AR110" s="333"/>
      <c r="AS110" s="333"/>
      <c r="AT110" s="333"/>
      <c r="AU110" s="333"/>
      <c r="AV110" s="333"/>
      <c r="AW110" s="333"/>
      <c r="AX110" s="333"/>
      <c r="AY110" s="333"/>
      <c r="AZ110" s="333"/>
      <c r="BA110" s="333"/>
      <c r="BB110" s="333"/>
      <c r="BC110" s="333"/>
      <c r="BD110" s="333"/>
      <c r="BE110" s="333"/>
      <c r="BF110" s="333"/>
    </row>
    <row r="111" spans="12:58" ht="16" x14ac:dyDescent="0.15">
      <c r="L111" s="432" t="s">
        <v>226</v>
      </c>
      <c r="M111" s="466">
        <f t="shared" si="89"/>
        <v>3.9137901096346388</v>
      </c>
      <c r="N111" s="466">
        <f t="shared" si="89"/>
        <v>0</v>
      </c>
      <c r="O111" s="466">
        <f t="shared" si="89"/>
        <v>3.9137901096346388</v>
      </c>
      <c r="P111" s="467"/>
      <c r="Q111" s="432" t="s">
        <v>226</v>
      </c>
      <c r="R111" s="466">
        <f t="shared" si="85"/>
        <v>3.2550561677453418E-2</v>
      </c>
      <c r="S111" s="333"/>
      <c r="T111" s="432" t="s">
        <v>226</v>
      </c>
      <c r="U111" s="466">
        <f t="shared" si="86"/>
        <v>8.2922269939444919E-8</v>
      </c>
      <c r="V111" s="466">
        <f t="shared" si="86"/>
        <v>0</v>
      </c>
      <c r="W111" s="466">
        <f t="shared" si="86"/>
        <v>8.2922269939444919E-8</v>
      </c>
      <c r="X111" s="467"/>
      <c r="Y111" s="432" t="s">
        <v>226</v>
      </c>
      <c r="Z111" s="466">
        <f t="shared" si="87"/>
        <v>0</v>
      </c>
      <c r="AA111" s="333"/>
      <c r="AB111" s="432" t="s">
        <v>226</v>
      </c>
      <c r="AC111" s="417">
        <f t="shared" si="90"/>
        <v>0</v>
      </c>
      <c r="AD111" s="417">
        <f t="shared" si="90"/>
        <v>0</v>
      </c>
      <c r="AE111" s="417">
        <f t="shared" si="90"/>
        <v>0</v>
      </c>
      <c r="AF111" s="417">
        <f t="shared" si="90"/>
        <v>2.3374559532385253E-7</v>
      </c>
      <c r="AG111" s="417">
        <f t="shared" si="90"/>
        <v>1.0625444701872754E-7</v>
      </c>
      <c r="AH111" s="417">
        <f t="shared" si="90"/>
        <v>3.4000004234258006E-7</v>
      </c>
      <c r="AI111" s="333"/>
      <c r="AJ111" s="333"/>
      <c r="AK111" s="333"/>
      <c r="AL111" s="333"/>
      <c r="AM111" s="333"/>
      <c r="AN111" s="333"/>
      <c r="AO111" s="333"/>
      <c r="AP111" s="333"/>
      <c r="AQ111" s="333"/>
      <c r="AR111" s="333"/>
      <c r="AS111" s="333"/>
      <c r="AT111" s="333"/>
      <c r="AU111" s="333"/>
      <c r="AV111" s="333"/>
      <c r="AW111" s="333"/>
      <c r="AX111" s="333"/>
      <c r="AY111" s="333"/>
      <c r="AZ111" s="333"/>
      <c r="BA111" s="333"/>
      <c r="BB111" s="333"/>
      <c r="BC111" s="333"/>
      <c r="BD111" s="333"/>
      <c r="BE111" s="333"/>
      <c r="BF111" s="333"/>
    </row>
    <row r="112" spans="12:58" s="311" customFormat="1" ht="16" x14ac:dyDescent="0.15">
      <c r="L112" s="462" t="s">
        <v>134</v>
      </c>
      <c r="M112" s="559">
        <f>SUM(M105:M111)</f>
        <v>140513.76068949382</v>
      </c>
      <c r="N112" s="559">
        <f>SUM(N105:N111)</f>
        <v>6.1167728226791881E-3</v>
      </c>
      <c r="O112" s="559">
        <f>SUM(O105:O111)</f>
        <v>140513.76680626665</v>
      </c>
      <c r="P112" s="462"/>
      <c r="Q112" s="462" t="s">
        <v>134</v>
      </c>
      <c r="R112" s="559">
        <f>SUM(R105:R111)</f>
        <v>27803.998615459856</v>
      </c>
      <c r="S112" s="462"/>
      <c r="T112" s="462" t="s">
        <v>134</v>
      </c>
      <c r="U112" s="560">
        <f>SUM(U105:U111)</f>
        <v>2463.784791985991</v>
      </c>
      <c r="V112" s="560">
        <f>SUM(V105:V111)</f>
        <v>2228.0104379999475</v>
      </c>
      <c r="W112" s="560">
        <f>SUM(W105:W111)</f>
        <v>4691.7952299859389</v>
      </c>
      <c r="X112" s="462"/>
      <c r="Y112" s="462" t="s">
        <v>134</v>
      </c>
      <c r="Z112" s="559">
        <f>SUM(Z105:Z111)</f>
        <v>5204.3103192438612</v>
      </c>
      <c r="AA112" s="462"/>
      <c r="AB112" s="462" t="s">
        <v>134</v>
      </c>
      <c r="AC112" s="565">
        <f t="shared" ref="AC112:AH112" si="91">SUM(AC105:AC111)</f>
        <v>0.98124264829675578</v>
      </c>
      <c r="AD112" s="565">
        <f t="shared" si="91"/>
        <v>4.1406707896385255E-4</v>
      </c>
      <c r="AE112" s="565">
        <f t="shared" si="91"/>
        <v>9.6240519600387362</v>
      </c>
      <c r="AF112" s="565">
        <f t="shared" si="91"/>
        <v>3528.389860663508</v>
      </c>
      <c r="AG112" s="565">
        <f t="shared" si="91"/>
        <v>51.584717676720167</v>
      </c>
      <c r="AH112" s="565">
        <f t="shared" si="91"/>
        <v>3590.5802870156426</v>
      </c>
      <c r="AI112" s="462"/>
      <c r="AJ112" s="462"/>
      <c r="AK112" s="462"/>
      <c r="AL112" s="462"/>
      <c r="AM112" s="462"/>
      <c r="AN112" s="462"/>
      <c r="AO112" s="462"/>
      <c r="AP112" s="462"/>
      <c r="AQ112" s="462"/>
      <c r="AR112" s="462"/>
      <c r="AS112" s="462"/>
      <c r="AT112" s="462"/>
      <c r="AU112" s="462"/>
      <c r="AV112" s="462"/>
      <c r="AW112" s="462"/>
      <c r="AX112" s="462"/>
      <c r="AY112" s="462"/>
      <c r="AZ112" s="462"/>
      <c r="BA112" s="462"/>
      <c r="BB112" s="462"/>
      <c r="BC112" s="462"/>
      <c r="BD112" s="462"/>
      <c r="BE112" s="462"/>
      <c r="BF112" s="462"/>
    </row>
    <row r="113" spans="12:58" ht="16" x14ac:dyDescent="0.15">
      <c r="L113" s="333"/>
      <c r="M113" s="333"/>
      <c r="N113" s="333"/>
      <c r="O113" s="333"/>
      <c r="P113" s="333"/>
      <c r="Q113" s="333"/>
      <c r="R113" s="333"/>
      <c r="S113" s="333"/>
      <c r="T113" s="333"/>
      <c r="U113" s="333"/>
      <c r="V113" s="333"/>
      <c r="W113" s="333"/>
      <c r="X113" s="333"/>
      <c r="Y113" s="333"/>
      <c r="Z113" s="333"/>
      <c r="AA113" s="333"/>
      <c r="AB113" s="333"/>
      <c r="AC113" s="333"/>
      <c r="AD113" s="333"/>
      <c r="AE113" s="333"/>
      <c r="AF113" s="333"/>
      <c r="AG113" s="333"/>
      <c r="AH113" s="333"/>
      <c r="AI113" s="333"/>
      <c r="AJ113" s="333"/>
      <c r="AK113" s="333"/>
      <c r="AL113" s="333"/>
      <c r="AM113" s="333"/>
      <c r="AN113" s="333"/>
      <c r="AO113" s="333"/>
      <c r="AP113" s="333"/>
      <c r="AQ113" s="333"/>
      <c r="AR113" s="333"/>
      <c r="AS113" s="333"/>
      <c r="AT113" s="333"/>
      <c r="AU113" s="333"/>
      <c r="AV113" s="333"/>
      <c r="AW113" s="333"/>
      <c r="AX113" s="333"/>
      <c r="AY113" s="333"/>
      <c r="AZ113" s="333"/>
      <c r="BA113" s="333"/>
      <c r="BB113" s="333"/>
      <c r="BC113" s="333"/>
      <c r="BD113" s="333"/>
      <c r="BE113" s="333"/>
      <c r="BF113" s="333"/>
    </row>
    <row r="114" spans="12:58" x14ac:dyDescent="0.15">
      <c r="L114" s="521" t="s">
        <v>442</v>
      </c>
      <c r="M114" s="522"/>
      <c r="N114" s="522"/>
      <c r="O114" s="522"/>
      <c r="P114" s="521"/>
      <c r="Q114" s="521" t="s">
        <v>442</v>
      </c>
      <c r="R114" s="522"/>
      <c r="S114" s="522"/>
      <c r="T114" s="521" t="s">
        <v>442</v>
      </c>
      <c r="U114" s="522"/>
      <c r="V114" s="561"/>
      <c r="W114" s="561"/>
      <c r="X114" s="561"/>
      <c r="Y114" s="521" t="s">
        <v>442</v>
      </c>
      <c r="Z114" s="522"/>
      <c r="AA114" s="522"/>
      <c r="AB114" s="521" t="s">
        <v>442</v>
      </c>
      <c r="AC114" s="522"/>
      <c r="AD114" s="522"/>
      <c r="AE114" s="522"/>
      <c r="AF114" s="522"/>
      <c r="AG114" s="522"/>
      <c r="AH114" s="522"/>
      <c r="AI114" s="522"/>
      <c r="AJ114" s="522"/>
      <c r="AK114" s="522"/>
      <c r="AL114" s="522"/>
      <c r="AM114" s="522"/>
      <c r="AN114" s="522"/>
      <c r="AO114" s="522"/>
      <c r="AP114" s="522"/>
      <c r="AQ114" s="522"/>
      <c r="AR114" s="522"/>
      <c r="AS114" s="522"/>
      <c r="AT114" s="522"/>
      <c r="AU114" s="522"/>
      <c r="AV114" s="522"/>
      <c r="AW114" s="522"/>
      <c r="AX114" s="522"/>
      <c r="AY114" s="522"/>
      <c r="AZ114" s="522"/>
      <c r="BA114" s="522"/>
      <c r="BB114" s="522"/>
      <c r="BC114" s="522"/>
      <c r="BD114" s="522"/>
      <c r="BE114" s="522"/>
      <c r="BF114" s="522"/>
    </row>
    <row r="115" spans="12:58" ht="34" x14ac:dyDescent="0.15">
      <c r="L115" s="355" t="s">
        <v>470</v>
      </c>
      <c r="M115" s="463" t="s">
        <v>431</v>
      </c>
      <c r="N115" s="464" t="s">
        <v>412</v>
      </c>
      <c r="O115" s="357" t="s">
        <v>134</v>
      </c>
      <c r="P115" s="332"/>
      <c r="Q115" s="355" t="s">
        <v>470</v>
      </c>
      <c r="R115" s="464" t="s">
        <v>432</v>
      </c>
      <c r="S115" s="333"/>
      <c r="T115" s="355" t="s">
        <v>470</v>
      </c>
      <c r="U115" s="464" t="s">
        <v>433</v>
      </c>
      <c r="V115" s="464" t="s">
        <v>434</v>
      </c>
      <c r="W115" s="464" t="s">
        <v>134</v>
      </c>
      <c r="X115" s="332"/>
      <c r="Y115" s="355" t="s">
        <v>470</v>
      </c>
      <c r="Z115" s="464" t="s">
        <v>435</v>
      </c>
      <c r="AA115" s="333"/>
      <c r="AB115" s="355" t="s">
        <v>470</v>
      </c>
      <c r="AC115" s="355" t="s">
        <v>436</v>
      </c>
      <c r="AD115" s="355" t="s">
        <v>437</v>
      </c>
      <c r="AE115" s="355" t="s">
        <v>438</v>
      </c>
      <c r="AF115" s="355" t="s">
        <v>439</v>
      </c>
      <c r="AG115" s="357" t="s">
        <v>405</v>
      </c>
      <c r="AH115" s="464" t="s">
        <v>134</v>
      </c>
      <c r="AI115" s="333"/>
      <c r="AJ115" s="333"/>
      <c r="AK115" s="333"/>
      <c r="AL115" s="333"/>
      <c r="AM115" s="333"/>
      <c r="AN115" s="333"/>
      <c r="AO115" s="333"/>
      <c r="AP115" s="333"/>
      <c r="AQ115" s="333"/>
      <c r="AR115" s="333"/>
      <c r="AS115" s="333"/>
      <c r="AT115" s="333"/>
      <c r="AU115" s="333"/>
      <c r="AV115" s="333"/>
      <c r="AW115" s="333"/>
      <c r="AX115" s="333"/>
      <c r="AY115" s="333"/>
      <c r="AZ115" s="333"/>
      <c r="BA115" s="333"/>
      <c r="BB115" s="333"/>
      <c r="BC115" s="333"/>
      <c r="BD115" s="333"/>
      <c r="BE115" s="333"/>
      <c r="BF115" s="333"/>
    </row>
    <row r="116" spans="12:58" ht="16" x14ac:dyDescent="0.2">
      <c r="L116" s="362" t="s">
        <v>220</v>
      </c>
      <c r="M116" s="566">
        <v>94402877.830850795</v>
      </c>
      <c r="N116" s="478">
        <v>4.4428960690274799</v>
      </c>
      <c r="O116" s="466">
        <f>SUM(M116:N116)</f>
        <v>94402882.273746863</v>
      </c>
      <c r="P116" s="480"/>
      <c r="Q116" s="362" t="s">
        <v>220</v>
      </c>
      <c r="R116" s="466">
        <v>16822047.911154848</v>
      </c>
      <c r="S116" s="548"/>
      <c r="T116" s="362" t="s">
        <v>220</v>
      </c>
      <c r="U116" s="466">
        <v>2299084.0347180343</v>
      </c>
      <c r="V116" s="466">
        <v>2280484.300523825</v>
      </c>
      <c r="W116" s="466">
        <f>SUM(U116:V116)</f>
        <v>4579568.3352418598</v>
      </c>
      <c r="X116" s="480"/>
      <c r="Y116" s="362" t="s">
        <v>220</v>
      </c>
      <c r="Z116" s="466">
        <v>3999974.335179795</v>
      </c>
      <c r="AA116" s="548"/>
      <c r="AB116" s="362" t="s">
        <v>228</v>
      </c>
      <c r="AC116" s="417">
        <v>888.58949628379105</v>
      </c>
      <c r="AD116" s="417"/>
      <c r="AE116" s="417">
        <v>9163.4748854963073</v>
      </c>
      <c r="AF116" s="417">
        <v>3536111.9918708201</v>
      </c>
      <c r="AG116" s="417">
        <v>239.61541995033599</v>
      </c>
      <c r="AH116" s="417">
        <f t="shared" ref="AH116:AH122" si="92">SUM(AC116:AG116)</f>
        <v>3546403.6716725505</v>
      </c>
      <c r="AI116" s="548"/>
      <c r="AJ116" s="548"/>
      <c r="AK116" s="548"/>
      <c r="AL116" s="548"/>
      <c r="AM116" s="548"/>
      <c r="AN116" s="548"/>
      <c r="AO116" s="548"/>
      <c r="AP116" s="548"/>
      <c r="AQ116" s="548"/>
      <c r="AR116" s="548"/>
      <c r="AS116" s="548"/>
      <c r="AT116" s="548"/>
      <c r="AU116" s="548"/>
      <c r="AV116" s="548"/>
      <c r="AW116" s="548"/>
      <c r="AX116" s="548"/>
      <c r="AY116" s="548"/>
      <c r="AZ116" s="548"/>
      <c r="BA116" s="548"/>
      <c r="BB116" s="548"/>
      <c r="BC116" s="548"/>
      <c r="BD116" s="548"/>
      <c r="BE116" s="548"/>
      <c r="BF116" s="548"/>
    </row>
    <row r="117" spans="12:58" ht="16" x14ac:dyDescent="0.2">
      <c r="L117" s="362" t="s">
        <v>221</v>
      </c>
      <c r="M117" s="566">
        <v>5972837.1930776844</v>
      </c>
      <c r="N117" s="478"/>
      <c r="O117" s="466">
        <f t="shared" ref="O117:O122" si="93">SUM(M117:N117)</f>
        <v>5972837.1930776844</v>
      </c>
      <c r="P117" s="480"/>
      <c r="Q117" s="362" t="s">
        <v>221</v>
      </c>
      <c r="R117" s="466">
        <v>2895435.3996782214</v>
      </c>
      <c r="S117" s="548"/>
      <c r="T117" s="362" t="s">
        <v>221</v>
      </c>
      <c r="U117" s="466">
        <v>49673.672216461913</v>
      </c>
      <c r="V117" s="466">
        <v>1.4197192676365311</v>
      </c>
      <c r="W117" s="466">
        <f t="shared" ref="W117:W122" si="94">SUM(U117:V117)</f>
        <v>49675.09193572955</v>
      </c>
      <c r="X117" s="480"/>
      <c r="Y117" s="362" t="s">
        <v>221</v>
      </c>
      <c r="Z117" s="466">
        <v>266365.0466632882</v>
      </c>
      <c r="AA117" s="548"/>
      <c r="AB117" s="362" t="s">
        <v>221</v>
      </c>
      <c r="AC117" s="417">
        <v>0.23640310205519099</v>
      </c>
      <c r="AD117" s="417"/>
      <c r="AE117" s="417">
        <v>10.375289078801861</v>
      </c>
      <c r="AF117" s="417">
        <v>1654.05930020194</v>
      </c>
      <c r="AG117" s="417">
        <v>82.794808432459803</v>
      </c>
      <c r="AH117" s="417">
        <f t="shared" si="92"/>
        <v>1747.4658008152569</v>
      </c>
      <c r="AI117" s="548"/>
      <c r="AJ117" s="548"/>
      <c r="AK117" s="548"/>
      <c r="AL117" s="548"/>
      <c r="AM117" s="548"/>
      <c r="AN117" s="548"/>
      <c r="AO117" s="548"/>
      <c r="AP117" s="548"/>
      <c r="AQ117" s="548"/>
      <c r="AR117" s="548"/>
      <c r="AS117" s="548"/>
      <c r="AT117" s="548"/>
      <c r="AU117" s="548"/>
      <c r="AV117" s="548"/>
      <c r="AW117" s="548"/>
      <c r="AX117" s="548"/>
      <c r="AY117" s="548"/>
      <c r="AZ117" s="548"/>
      <c r="BA117" s="548"/>
      <c r="BB117" s="548"/>
      <c r="BC117" s="548"/>
      <c r="BD117" s="548"/>
      <c r="BE117" s="548"/>
      <c r="BF117" s="548"/>
    </row>
    <row r="118" spans="12:58" ht="16" x14ac:dyDescent="0.2">
      <c r="L118" s="362" t="s">
        <v>229</v>
      </c>
      <c r="M118" s="566">
        <v>6688330.2717252225</v>
      </c>
      <c r="N118" s="478">
        <v>0.77843981422483899</v>
      </c>
      <c r="O118" s="466">
        <f t="shared" si="93"/>
        <v>6688331.0501650367</v>
      </c>
      <c r="P118" s="480"/>
      <c r="Q118" s="362" t="s">
        <v>229</v>
      </c>
      <c r="R118" s="466">
        <v>6808751.4272523941</v>
      </c>
      <c r="S118" s="548"/>
      <c r="T118" s="362" t="s">
        <v>229</v>
      </c>
      <c r="U118" s="466">
        <v>118056.46376198427</v>
      </c>
      <c r="V118" s="466">
        <v>506.09925632271904</v>
      </c>
      <c r="W118" s="466">
        <f t="shared" si="94"/>
        <v>118562.56301830699</v>
      </c>
      <c r="X118" s="480"/>
      <c r="Y118" s="362" t="s">
        <v>229</v>
      </c>
      <c r="Z118" s="466">
        <v>664330.09702136973</v>
      </c>
      <c r="AA118" s="548"/>
      <c r="AB118" s="362" t="s">
        <v>229</v>
      </c>
      <c r="AC118" s="417">
        <v>6.1719899401068599</v>
      </c>
      <c r="AD118" s="417">
        <v>0.42400468885898501</v>
      </c>
      <c r="AE118" s="417">
        <v>177.04083101451312</v>
      </c>
      <c r="AF118" s="417">
        <v>9011.5835815761202</v>
      </c>
      <c r="AG118" s="417">
        <v>125.60436909832001</v>
      </c>
      <c r="AH118" s="417">
        <f t="shared" si="92"/>
        <v>9320.8247763179206</v>
      </c>
      <c r="AI118" s="548"/>
      <c r="AJ118" s="548"/>
      <c r="AK118" s="548"/>
      <c r="AL118" s="548"/>
      <c r="AM118" s="548"/>
      <c r="AN118" s="548"/>
      <c r="AO118" s="548"/>
      <c r="AP118" s="548"/>
      <c r="AQ118" s="548"/>
      <c r="AR118" s="548"/>
      <c r="AS118" s="548"/>
      <c r="AT118" s="548"/>
      <c r="AU118" s="548"/>
      <c r="AV118" s="548"/>
      <c r="AW118" s="548"/>
      <c r="AX118" s="548"/>
      <c r="AY118" s="548"/>
      <c r="AZ118" s="548"/>
      <c r="BA118" s="548"/>
      <c r="BB118" s="548"/>
      <c r="BC118" s="548"/>
      <c r="BD118" s="548"/>
      <c r="BE118" s="548"/>
      <c r="BF118" s="548"/>
    </row>
    <row r="119" spans="12:58" ht="16" x14ac:dyDescent="0.2">
      <c r="L119" s="362" t="s">
        <v>230</v>
      </c>
      <c r="M119" s="566">
        <v>36339626.557687096</v>
      </c>
      <c r="N119" s="478">
        <v>1.04223948717117</v>
      </c>
      <c r="O119" s="466">
        <f t="shared" si="93"/>
        <v>36339627.599926583</v>
      </c>
      <c r="P119" s="480"/>
      <c r="Q119" s="362" t="s">
        <v>230</v>
      </c>
      <c r="R119" s="466">
        <v>1772663.7042493622</v>
      </c>
      <c r="S119" s="548"/>
      <c r="T119" s="362" t="s">
        <v>230</v>
      </c>
      <c r="U119" s="466">
        <v>55014.529173892748</v>
      </c>
      <c r="V119" s="466">
        <v>236.19464852940189</v>
      </c>
      <c r="W119" s="466">
        <f t="shared" si="94"/>
        <v>55250.723822422151</v>
      </c>
      <c r="X119" s="480"/>
      <c r="Y119" s="362" t="s">
        <v>230</v>
      </c>
      <c r="Z119" s="466">
        <v>236569.90417723262</v>
      </c>
      <c r="AA119" s="548"/>
      <c r="AB119" s="362" t="s">
        <v>230</v>
      </c>
      <c r="AC119" s="417">
        <v>109.78062096424399</v>
      </c>
      <c r="AD119" s="417"/>
      <c r="AE119" s="417">
        <v>504.1381932254871</v>
      </c>
      <c r="AF119" s="417">
        <v>63226.862251505197</v>
      </c>
      <c r="AG119" s="417">
        <v>51855.420552892603</v>
      </c>
      <c r="AH119" s="417">
        <f t="shared" si="92"/>
        <v>115696.20161858754</v>
      </c>
      <c r="AI119" s="548"/>
      <c r="AJ119" s="548"/>
      <c r="AK119" s="548"/>
      <c r="AL119" s="548"/>
      <c r="AM119" s="548"/>
      <c r="AN119" s="548"/>
      <c r="AO119" s="548"/>
      <c r="AP119" s="548"/>
      <c r="AQ119" s="548"/>
      <c r="AR119" s="548"/>
      <c r="AS119" s="548"/>
      <c r="AT119" s="548"/>
      <c r="AU119" s="548"/>
      <c r="AV119" s="548"/>
      <c r="AW119" s="548"/>
      <c r="AX119" s="548"/>
      <c r="AY119" s="548"/>
      <c r="AZ119" s="548"/>
      <c r="BA119" s="548"/>
      <c r="BB119" s="548"/>
      <c r="BC119" s="548"/>
      <c r="BD119" s="548"/>
      <c r="BE119" s="548"/>
      <c r="BF119" s="548"/>
    </row>
    <row r="120" spans="12:58" ht="16" x14ac:dyDescent="0.2">
      <c r="L120" s="362" t="s">
        <v>231</v>
      </c>
      <c r="M120" s="566">
        <v>381358.12906567677</v>
      </c>
      <c r="N120" s="478"/>
      <c r="O120" s="466">
        <f t="shared" si="93"/>
        <v>381358.12906567677</v>
      </c>
      <c r="P120" s="480"/>
      <c r="Q120" s="362" t="s">
        <v>231</v>
      </c>
      <c r="R120" s="466">
        <v>151698.89175789317</v>
      </c>
      <c r="S120" s="548"/>
      <c r="T120" s="362" t="s">
        <v>231</v>
      </c>
      <c r="U120" s="466">
        <v>1060.2220145231104</v>
      </c>
      <c r="V120" s="466">
        <v>5.9880000641569415</v>
      </c>
      <c r="W120" s="466">
        <f t="shared" si="94"/>
        <v>1066.2100145872673</v>
      </c>
      <c r="X120" s="480"/>
      <c r="Y120" s="362" t="s">
        <v>231</v>
      </c>
      <c r="Z120" s="466">
        <v>27093.575188894691</v>
      </c>
      <c r="AA120" s="548"/>
      <c r="AB120" s="362" t="s">
        <v>231</v>
      </c>
      <c r="AC120" s="417">
        <v>4.0890341624617499E-3</v>
      </c>
      <c r="AD120" s="417"/>
      <c r="AE120" s="417"/>
      <c r="AF120" s="417">
        <v>3016.9849847368801</v>
      </c>
      <c r="AG120" s="417">
        <v>519.23121949937104</v>
      </c>
      <c r="AH120" s="417">
        <f t="shared" si="92"/>
        <v>3536.2202932704135</v>
      </c>
      <c r="AI120" s="548"/>
      <c r="AJ120" s="548"/>
      <c r="AK120" s="548"/>
      <c r="AL120" s="548"/>
      <c r="AM120" s="548"/>
      <c r="AN120" s="548"/>
      <c r="AO120" s="548"/>
      <c r="AP120" s="548"/>
      <c r="AQ120" s="548"/>
      <c r="AR120" s="548"/>
      <c r="AS120" s="548"/>
      <c r="AT120" s="548"/>
      <c r="AU120" s="548"/>
      <c r="AV120" s="548"/>
      <c r="AW120" s="548"/>
      <c r="AX120" s="548"/>
      <c r="AY120" s="548"/>
      <c r="AZ120" s="548"/>
      <c r="BA120" s="548"/>
      <c r="BB120" s="548"/>
      <c r="BC120" s="548"/>
      <c r="BD120" s="548"/>
      <c r="BE120" s="548"/>
      <c r="BF120" s="548"/>
    </row>
    <row r="121" spans="12:58" ht="16" x14ac:dyDescent="0.2">
      <c r="L121" s="362" t="s">
        <v>225</v>
      </c>
      <c r="M121" s="566">
        <v>97053.242562939369</v>
      </c>
      <c r="N121" s="478"/>
      <c r="O121" s="466">
        <f t="shared" si="93"/>
        <v>97053.242562939369</v>
      </c>
      <c r="P121" s="480"/>
      <c r="Q121" s="362" t="s">
        <v>225</v>
      </c>
      <c r="R121" s="466">
        <v>20663.916363013821</v>
      </c>
      <c r="S121" s="548"/>
      <c r="T121" s="362" t="s">
        <v>225</v>
      </c>
      <c r="U121" s="466">
        <v>26.705023845657696</v>
      </c>
      <c r="V121" s="466">
        <v>248.68636393733246</v>
      </c>
      <c r="W121" s="466">
        <f t="shared" si="94"/>
        <v>275.39138778299014</v>
      </c>
      <c r="X121" s="480"/>
      <c r="Y121" s="362" t="s">
        <v>225</v>
      </c>
      <c r="Z121" s="466">
        <v>134880.80867513237</v>
      </c>
      <c r="AA121" s="548"/>
      <c r="AB121" s="362" t="s">
        <v>232</v>
      </c>
      <c r="AC121" s="417">
        <v>9.8725315183401108E-3</v>
      </c>
      <c r="AD121" s="417"/>
      <c r="AE121" s="417">
        <v>8.2645565271377496E-6</v>
      </c>
      <c r="AF121" s="417">
        <v>49.735091236419898</v>
      </c>
      <c r="AG121" s="417">
        <v>8.4422283805906703E-2</v>
      </c>
      <c r="AH121" s="417">
        <f t="shared" si="92"/>
        <v>49.829394316300672</v>
      </c>
      <c r="AI121" s="548"/>
      <c r="AJ121" s="548"/>
      <c r="AK121" s="548"/>
      <c r="AL121" s="548"/>
      <c r="AM121" s="548"/>
      <c r="AN121" s="548"/>
      <c r="AO121" s="548"/>
      <c r="AP121" s="548"/>
      <c r="AQ121" s="548"/>
      <c r="AR121" s="548"/>
      <c r="AS121" s="548"/>
      <c r="AT121" s="548"/>
      <c r="AU121" s="548"/>
      <c r="AV121" s="548"/>
      <c r="AW121" s="548"/>
      <c r="AX121" s="548"/>
      <c r="AY121" s="548"/>
      <c r="AZ121" s="548"/>
      <c r="BA121" s="548"/>
      <c r="BB121" s="548"/>
      <c r="BC121" s="548"/>
      <c r="BD121" s="548"/>
      <c r="BE121" s="548"/>
      <c r="BF121" s="548"/>
    </row>
    <row r="122" spans="12:58" ht="16" x14ac:dyDescent="0.2">
      <c r="L122" s="362" t="s">
        <v>226</v>
      </c>
      <c r="M122" s="566">
        <v>4007.7210722658701</v>
      </c>
      <c r="N122" s="478"/>
      <c r="O122" s="466">
        <f t="shared" si="93"/>
        <v>4007.7210722658701</v>
      </c>
      <c r="P122" s="480"/>
      <c r="Q122" s="362" t="s">
        <v>226</v>
      </c>
      <c r="R122" s="466">
        <v>33.3317751577123</v>
      </c>
      <c r="S122" s="548"/>
      <c r="T122" s="362" t="s">
        <v>226</v>
      </c>
      <c r="U122" s="466">
        <v>8.4912404417991598E-5</v>
      </c>
      <c r="V122" s="466"/>
      <c r="W122" s="466">
        <f t="shared" si="94"/>
        <v>8.4912404417991598E-5</v>
      </c>
      <c r="X122" s="480"/>
      <c r="Y122" s="362" t="s">
        <v>226</v>
      </c>
      <c r="Z122" s="466"/>
      <c r="AA122" s="548"/>
      <c r="AB122" s="362" t="s">
        <v>226</v>
      </c>
      <c r="AC122" s="417"/>
      <c r="AD122" s="417"/>
      <c r="AE122" s="417"/>
      <c r="AF122" s="417">
        <v>2.3935548961162499E-4</v>
      </c>
      <c r="AG122" s="417">
        <v>1.08804553747177E-4</v>
      </c>
      <c r="AH122" s="417">
        <f t="shared" si="92"/>
        <v>3.4816004335880198E-4</v>
      </c>
      <c r="AI122" s="548"/>
      <c r="AJ122" s="548"/>
      <c r="AK122" s="548"/>
      <c r="AL122" s="548"/>
      <c r="AM122" s="548"/>
      <c r="AN122" s="548"/>
      <c r="AO122" s="548"/>
      <c r="AP122" s="548"/>
      <c r="AQ122" s="548"/>
      <c r="AR122" s="548"/>
      <c r="AS122" s="548"/>
      <c r="AT122" s="548"/>
      <c r="AU122" s="548"/>
      <c r="AV122" s="548"/>
      <c r="AW122" s="548"/>
      <c r="AX122" s="548"/>
      <c r="AY122" s="548"/>
      <c r="AZ122" s="548"/>
      <c r="BA122" s="548"/>
      <c r="BB122" s="548"/>
      <c r="BC122" s="548"/>
      <c r="BD122" s="548"/>
      <c r="BE122" s="548"/>
      <c r="BF122" s="548"/>
    </row>
    <row r="123" spans="12:58" s="311" customFormat="1" ht="16" x14ac:dyDescent="0.15">
      <c r="L123" s="549" t="s">
        <v>134</v>
      </c>
      <c r="M123" s="549">
        <f>SUM(M116:M122)</f>
        <v>143886090.94604167</v>
      </c>
      <c r="N123" s="549">
        <f>SUM(N116:N122)</f>
        <v>6.2635753704234887</v>
      </c>
      <c r="O123" s="549">
        <f>SUM(O116:O122)</f>
        <v>143886097.20961705</v>
      </c>
      <c r="P123" s="549"/>
      <c r="Q123" s="549" t="s">
        <v>134</v>
      </c>
      <c r="R123" s="549">
        <f>SUM(R116:R122)</f>
        <v>28471294.582230892</v>
      </c>
      <c r="S123" s="549"/>
      <c r="T123" s="549" t="s">
        <v>134</v>
      </c>
      <c r="U123" s="549">
        <f>SUM(U116:U122)</f>
        <v>2522915.6269936548</v>
      </c>
      <c r="V123" s="549">
        <f>SUM(V116:V122)</f>
        <v>2281482.6885119462</v>
      </c>
      <c r="W123" s="549">
        <f>SUM(W116:W122)</f>
        <v>4804398.3155056015</v>
      </c>
      <c r="X123" s="549"/>
      <c r="Y123" s="549" t="s">
        <v>134</v>
      </c>
      <c r="Z123" s="549">
        <f>SUM(Z116:Z122)</f>
        <v>5329213.7669057138</v>
      </c>
      <c r="AA123" s="549"/>
      <c r="AB123" s="549" t="s">
        <v>134</v>
      </c>
      <c r="AC123" s="565">
        <f>SUM(AC116:AC122)</f>
        <v>1004.7924718558779</v>
      </c>
      <c r="AD123" s="565">
        <f t="shared" ref="AD123:AH123" si="95">SUM(AD116:AD122)</f>
        <v>0.42400468885898501</v>
      </c>
      <c r="AE123" s="565">
        <f t="shared" si="95"/>
        <v>9855.0292070796659</v>
      </c>
      <c r="AF123" s="565">
        <f t="shared" si="95"/>
        <v>3613071.2173194322</v>
      </c>
      <c r="AG123" s="565">
        <f t="shared" si="95"/>
        <v>52822.750900961451</v>
      </c>
      <c r="AH123" s="565">
        <f t="shared" si="95"/>
        <v>3676754.213904018</v>
      </c>
      <c r="AI123" s="549"/>
      <c r="AJ123" s="549"/>
      <c r="AK123" s="549"/>
      <c r="AL123" s="549"/>
      <c r="AM123" s="549"/>
      <c r="AN123" s="549"/>
      <c r="AO123" s="549"/>
      <c r="AP123" s="549"/>
      <c r="AQ123" s="549"/>
      <c r="AR123" s="549"/>
      <c r="AS123" s="549"/>
      <c r="AT123" s="549"/>
      <c r="AU123" s="549"/>
      <c r="AV123" s="549"/>
      <c r="AW123" s="549"/>
      <c r="AX123" s="549"/>
      <c r="AY123" s="549"/>
      <c r="AZ123" s="549"/>
      <c r="BA123" s="549"/>
      <c r="BB123" s="549"/>
      <c r="BC123" s="549"/>
      <c r="BD123" s="549"/>
      <c r="BE123" s="549"/>
      <c r="BF123" s="549"/>
    </row>
    <row r="124" spans="12:58" ht="16" x14ac:dyDescent="0.15">
      <c r="L124" s="333"/>
      <c r="M124" s="333"/>
      <c r="N124" s="333"/>
      <c r="O124" s="333"/>
      <c r="P124" s="333"/>
      <c r="Q124" s="333"/>
      <c r="R124" s="333"/>
      <c r="S124" s="333"/>
      <c r="T124" s="333"/>
      <c r="U124" s="333"/>
      <c r="V124" s="333"/>
      <c r="W124" s="333"/>
      <c r="X124" s="333"/>
      <c r="Y124" s="333"/>
      <c r="Z124" s="333"/>
      <c r="AA124" s="333"/>
      <c r="AB124" s="333"/>
      <c r="AC124" s="333"/>
      <c r="AD124" s="333"/>
      <c r="AE124" s="333"/>
      <c r="AF124" s="333"/>
      <c r="AG124" s="333"/>
      <c r="AH124" s="333"/>
      <c r="AI124" s="333"/>
      <c r="AJ124" s="333"/>
      <c r="AK124" s="333"/>
      <c r="AL124" s="333"/>
      <c r="AM124" s="333"/>
      <c r="AN124" s="333"/>
      <c r="AO124" s="333"/>
      <c r="AP124" s="333"/>
      <c r="AQ124" s="333"/>
      <c r="AR124" s="333"/>
      <c r="AS124" s="333"/>
      <c r="AT124" s="333"/>
      <c r="AU124" s="333"/>
      <c r="AV124" s="333"/>
      <c r="AW124" s="333"/>
      <c r="AX124" s="333"/>
      <c r="AY124" s="333"/>
      <c r="AZ124" s="333"/>
      <c r="BA124" s="333"/>
      <c r="BB124" s="333"/>
      <c r="BC124" s="333"/>
      <c r="BD124" s="333"/>
      <c r="BE124" s="333"/>
      <c r="BF124" s="333"/>
    </row>
    <row r="125" spans="12:58" ht="16" x14ac:dyDescent="0.15">
      <c r="L125" s="333"/>
      <c r="M125" s="333"/>
      <c r="N125" s="333"/>
      <c r="O125" s="333"/>
      <c r="P125" s="333"/>
      <c r="Q125" s="333"/>
      <c r="R125" s="333"/>
      <c r="S125" s="333"/>
      <c r="T125" s="333"/>
      <c r="U125" s="333"/>
      <c r="V125" s="333"/>
      <c r="W125" s="333"/>
      <c r="X125" s="333"/>
      <c r="Y125" s="333"/>
      <c r="Z125" s="333"/>
      <c r="AA125" s="333"/>
      <c r="AB125" s="333"/>
      <c r="AC125" s="333"/>
      <c r="AD125" s="333"/>
      <c r="AE125" s="333"/>
      <c r="AF125" s="333"/>
      <c r="AG125" s="333"/>
      <c r="AH125" s="333"/>
      <c r="AI125" s="333"/>
      <c r="AJ125" s="333"/>
      <c r="AK125" s="333"/>
      <c r="AL125" s="333"/>
      <c r="AM125" s="333"/>
      <c r="AN125" s="333"/>
      <c r="AO125" s="333"/>
      <c r="AP125" s="333"/>
      <c r="AQ125" s="333"/>
      <c r="AR125" s="333"/>
      <c r="AS125" s="333"/>
      <c r="AT125" s="333"/>
      <c r="AU125" s="333"/>
      <c r="AV125" s="333"/>
      <c r="AW125" s="333"/>
      <c r="AX125" s="333"/>
      <c r="AY125" s="333"/>
      <c r="AZ125" s="333"/>
      <c r="BA125" s="333"/>
      <c r="BB125" s="333"/>
      <c r="BC125" s="333"/>
      <c r="BD125" s="333"/>
      <c r="BE125" s="333"/>
      <c r="BF125" s="333"/>
    </row>
    <row r="126" spans="12:58" ht="16" x14ac:dyDescent="0.15">
      <c r="L126" s="414" t="s">
        <v>448</v>
      </c>
      <c r="M126" s="333"/>
      <c r="N126" s="333"/>
      <c r="O126" s="333"/>
      <c r="P126" s="333"/>
      <c r="Q126" s="348" t="s">
        <v>392</v>
      </c>
      <c r="R126" s="333"/>
      <c r="S126" s="333"/>
      <c r="T126" s="414" t="s">
        <v>449</v>
      </c>
      <c r="U126" s="333"/>
      <c r="V126" s="333"/>
      <c r="W126" s="333"/>
      <c r="X126" s="332"/>
      <c r="Y126" s="414" t="s">
        <v>450</v>
      </c>
      <c r="Z126" s="333"/>
      <c r="AA126" s="333"/>
      <c r="AB126" s="414" t="s">
        <v>451</v>
      </c>
      <c r="AC126" s="333"/>
      <c r="AD126" s="333"/>
      <c r="AE126" s="333"/>
      <c r="AF126" s="333"/>
      <c r="AG126" s="333"/>
      <c r="AH126" s="333"/>
      <c r="AI126" s="333"/>
      <c r="AJ126" s="333"/>
      <c r="AK126" s="333"/>
      <c r="AL126" s="333"/>
      <c r="AM126" s="333"/>
      <c r="AN126" s="333"/>
      <c r="AO126" s="333"/>
      <c r="AP126" s="333"/>
      <c r="AQ126" s="333"/>
      <c r="AR126" s="333"/>
      <c r="AS126" s="333"/>
      <c r="AT126" s="333"/>
      <c r="AU126" s="333"/>
      <c r="AV126" s="333"/>
      <c r="AW126" s="333"/>
      <c r="AX126" s="333"/>
      <c r="AY126" s="333"/>
      <c r="AZ126" s="333"/>
      <c r="BA126" s="333"/>
      <c r="BB126" s="333"/>
      <c r="BC126" s="333"/>
      <c r="BD126" s="333"/>
      <c r="BE126" s="333"/>
      <c r="BF126" s="333"/>
    </row>
    <row r="127" spans="12:58" s="240" customFormat="1" x14ac:dyDescent="0.15">
      <c r="L127" s="521" t="s">
        <v>443</v>
      </c>
      <c r="M127" s="521"/>
      <c r="N127" s="521"/>
      <c r="O127" s="521"/>
      <c r="P127" s="521"/>
      <c r="Q127" s="521" t="s">
        <v>443</v>
      </c>
      <c r="R127" s="521"/>
      <c r="S127" s="521"/>
      <c r="T127" s="521" t="s">
        <v>443</v>
      </c>
      <c r="U127" s="521"/>
      <c r="V127" s="567"/>
      <c r="W127" s="567"/>
      <c r="X127" s="567"/>
      <c r="Y127" s="521" t="s">
        <v>443</v>
      </c>
      <c r="Z127" s="521"/>
      <c r="AA127" s="521"/>
      <c r="AB127" s="521" t="s">
        <v>443</v>
      </c>
      <c r="AC127" s="521"/>
      <c r="AD127" s="521"/>
      <c r="AE127" s="521"/>
      <c r="AF127" s="521"/>
      <c r="AG127" s="521"/>
      <c r="AH127" s="521"/>
      <c r="AI127" s="521"/>
      <c r="AJ127" s="521"/>
      <c r="AK127" s="521"/>
      <c r="AL127" s="521"/>
      <c r="AM127" s="521"/>
      <c r="AN127" s="521"/>
      <c r="AO127" s="521"/>
      <c r="AP127" s="521"/>
      <c r="AQ127" s="521"/>
      <c r="AR127" s="521"/>
      <c r="AS127" s="521"/>
      <c r="AT127" s="521"/>
      <c r="AU127" s="521"/>
      <c r="AV127" s="521"/>
      <c r="AW127" s="521"/>
      <c r="AX127" s="521"/>
      <c r="AY127" s="521"/>
      <c r="AZ127" s="521"/>
      <c r="BA127" s="521"/>
      <c r="BB127" s="521"/>
      <c r="BC127" s="521"/>
      <c r="BD127" s="521"/>
      <c r="BE127" s="521"/>
      <c r="BF127" s="521"/>
    </row>
    <row r="128" spans="12:58" ht="34" x14ac:dyDescent="0.15">
      <c r="L128" s="355" t="s">
        <v>470</v>
      </c>
      <c r="M128" s="463" t="s">
        <v>431</v>
      </c>
      <c r="N128" s="464" t="s">
        <v>412</v>
      </c>
      <c r="O128" s="357" t="s">
        <v>134</v>
      </c>
      <c r="P128" s="332"/>
      <c r="Q128" s="355" t="s">
        <v>470</v>
      </c>
      <c r="R128" s="464" t="s">
        <v>432</v>
      </c>
      <c r="S128" s="333"/>
      <c r="T128" s="355" t="s">
        <v>470</v>
      </c>
      <c r="U128" s="464" t="s">
        <v>433</v>
      </c>
      <c r="V128" s="464" t="s">
        <v>434</v>
      </c>
      <c r="W128" s="464" t="s">
        <v>134</v>
      </c>
      <c r="X128" s="332"/>
      <c r="Y128" s="355" t="s">
        <v>470</v>
      </c>
      <c r="Z128" s="464" t="s">
        <v>435</v>
      </c>
      <c r="AA128" s="333"/>
      <c r="AB128" s="355" t="s">
        <v>470</v>
      </c>
      <c r="AC128" s="355" t="s">
        <v>436</v>
      </c>
      <c r="AD128" s="355" t="s">
        <v>437</v>
      </c>
      <c r="AE128" s="355" t="s">
        <v>438</v>
      </c>
      <c r="AF128" s="355" t="s">
        <v>439</v>
      </c>
      <c r="AG128" s="357" t="s">
        <v>405</v>
      </c>
      <c r="AH128" s="464" t="s">
        <v>134</v>
      </c>
      <c r="AI128" s="333"/>
      <c r="AJ128" s="333"/>
      <c r="AK128" s="333"/>
      <c r="AL128" s="333"/>
      <c r="AM128" s="333"/>
      <c r="AN128" s="333"/>
      <c r="AO128" s="333"/>
      <c r="AP128" s="333"/>
      <c r="AQ128" s="333"/>
      <c r="AR128" s="333"/>
      <c r="AS128" s="333"/>
      <c r="AT128" s="333"/>
      <c r="AU128" s="333"/>
      <c r="AV128" s="333"/>
      <c r="AW128" s="333"/>
      <c r="AX128" s="333"/>
      <c r="AY128" s="333"/>
      <c r="AZ128" s="333"/>
      <c r="BA128" s="333"/>
      <c r="BB128" s="333"/>
      <c r="BC128" s="333"/>
      <c r="BD128" s="333"/>
      <c r="BE128" s="333"/>
      <c r="BF128" s="333"/>
    </row>
    <row r="129" spans="12:58" ht="16" x14ac:dyDescent="0.2">
      <c r="L129" s="432" t="s">
        <v>220</v>
      </c>
      <c r="M129" s="562">
        <v>98031</v>
      </c>
      <c r="N129" s="485">
        <v>8</v>
      </c>
      <c r="O129" s="485">
        <f>SUM(M129:N129)</f>
        <v>98039</v>
      </c>
      <c r="P129" s="467"/>
      <c r="Q129" s="558" t="s">
        <v>220</v>
      </c>
      <c r="R129" s="558">
        <v>5676</v>
      </c>
      <c r="S129" s="333"/>
      <c r="T129" s="432" t="s">
        <v>220</v>
      </c>
      <c r="U129" s="485">
        <v>6006</v>
      </c>
      <c r="V129" s="485">
        <v>3704</v>
      </c>
      <c r="W129" s="485">
        <f>SUM(U129:V129)</f>
        <v>9710</v>
      </c>
      <c r="X129" s="467"/>
      <c r="Y129" s="432" t="s">
        <v>220</v>
      </c>
      <c r="Z129" s="485">
        <v>1976</v>
      </c>
      <c r="AA129" s="333"/>
      <c r="AB129" s="558" t="s">
        <v>228</v>
      </c>
      <c r="AC129" s="433">
        <v>14</v>
      </c>
      <c r="AD129" s="433"/>
      <c r="AE129" s="433">
        <v>131</v>
      </c>
      <c r="AF129" s="433">
        <v>237</v>
      </c>
      <c r="AG129" s="433">
        <v>8</v>
      </c>
      <c r="AH129" s="433">
        <f t="shared" ref="AH129:AH135" si="96">SUM(AC129:AG129)</f>
        <v>390</v>
      </c>
      <c r="AI129" s="333"/>
      <c r="AJ129" s="333"/>
      <c r="AK129" s="333"/>
      <c r="AL129" s="333"/>
      <c r="AM129" s="333"/>
      <c r="AN129" s="333"/>
      <c r="AO129" s="333"/>
      <c r="AP129" s="333"/>
      <c r="AQ129" s="333"/>
      <c r="AR129" s="333"/>
      <c r="AS129" s="333"/>
      <c r="AT129" s="333"/>
      <c r="AU129" s="333"/>
      <c r="AV129" s="333"/>
      <c r="AW129" s="333"/>
      <c r="AX129" s="333"/>
      <c r="AY129" s="333"/>
      <c r="AZ129" s="333"/>
      <c r="BA129" s="333"/>
      <c r="BB129" s="333"/>
      <c r="BC129" s="333"/>
      <c r="BD129" s="333"/>
      <c r="BE129" s="333"/>
      <c r="BF129" s="333"/>
    </row>
    <row r="130" spans="12:58" ht="16" x14ac:dyDescent="0.2">
      <c r="L130" s="432" t="s">
        <v>221</v>
      </c>
      <c r="M130" s="562">
        <v>748</v>
      </c>
      <c r="N130" s="485"/>
      <c r="O130" s="485">
        <f t="shared" ref="O130:O135" si="97">SUM(M130:N130)</f>
        <v>748</v>
      </c>
      <c r="P130" s="467"/>
      <c r="Q130" s="558" t="s">
        <v>221</v>
      </c>
      <c r="R130" s="558">
        <v>304</v>
      </c>
      <c r="S130" s="333"/>
      <c r="T130" s="432" t="s">
        <v>221</v>
      </c>
      <c r="U130" s="485">
        <v>159</v>
      </c>
      <c r="V130" s="485">
        <v>179</v>
      </c>
      <c r="W130" s="485">
        <f t="shared" ref="W130:W135" si="98">SUM(U130:V130)</f>
        <v>338</v>
      </c>
      <c r="X130" s="467"/>
      <c r="Y130" s="432" t="s">
        <v>221</v>
      </c>
      <c r="Z130" s="485">
        <v>69</v>
      </c>
      <c r="AA130" s="333"/>
      <c r="AB130" s="558" t="s">
        <v>221</v>
      </c>
      <c r="AC130" s="433">
        <v>108</v>
      </c>
      <c r="AD130" s="433"/>
      <c r="AE130" s="433">
        <v>6</v>
      </c>
      <c r="AF130" s="433">
        <v>328</v>
      </c>
      <c r="AG130" s="433">
        <v>103</v>
      </c>
      <c r="AH130" s="433">
        <f t="shared" si="96"/>
        <v>545</v>
      </c>
      <c r="AI130" s="333"/>
      <c r="AJ130" s="333"/>
      <c r="AK130" s="333"/>
      <c r="AL130" s="333"/>
      <c r="AM130" s="333"/>
      <c r="AN130" s="333"/>
      <c r="AO130" s="333"/>
      <c r="AP130" s="333"/>
      <c r="AQ130" s="333"/>
      <c r="AR130" s="333"/>
      <c r="AS130" s="333"/>
      <c r="AT130" s="333"/>
      <c r="AU130" s="333"/>
      <c r="AV130" s="333"/>
      <c r="AW130" s="333"/>
      <c r="AX130" s="333"/>
      <c r="AY130" s="333"/>
      <c r="AZ130" s="333"/>
      <c r="BA130" s="333"/>
      <c r="BB130" s="333"/>
      <c r="BC130" s="333"/>
      <c r="BD130" s="333"/>
      <c r="BE130" s="333"/>
      <c r="BF130" s="333"/>
    </row>
    <row r="131" spans="12:58" ht="16" x14ac:dyDescent="0.2">
      <c r="L131" s="432" t="s">
        <v>229</v>
      </c>
      <c r="M131" s="562">
        <v>2586</v>
      </c>
      <c r="N131" s="485">
        <v>2</v>
      </c>
      <c r="O131" s="485">
        <f t="shared" si="97"/>
        <v>2588</v>
      </c>
      <c r="P131" s="467"/>
      <c r="Q131" s="558" t="s">
        <v>229</v>
      </c>
      <c r="R131" s="558">
        <v>849</v>
      </c>
      <c r="S131" s="333"/>
      <c r="T131" s="432" t="s">
        <v>229</v>
      </c>
      <c r="U131" s="485">
        <v>168</v>
      </c>
      <c r="V131" s="485">
        <v>4</v>
      </c>
      <c r="W131" s="485">
        <f t="shared" si="98"/>
        <v>172</v>
      </c>
      <c r="X131" s="467"/>
      <c r="Y131" s="432" t="s">
        <v>229</v>
      </c>
      <c r="Z131" s="485">
        <v>317</v>
      </c>
      <c r="AA131" s="333"/>
      <c r="AB131" s="558" t="s">
        <v>229</v>
      </c>
      <c r="AC131" s="433">
        <v>2</v>
      </c>
      <c r="AD131" s="433">
        <v>1</v>
      </c>
      <c r="AE131" s="433">
        <v>13</v>
      </c>
      <c r="AF131" s="433">
        <v>37</v>
      </c>
      <c r="AG131" s="433">
        <v>4</v>
      </c>
      <c r="AH131" s="433">
        <f t="shared" si="96"/>
        <v>57</v>
      </c>
      <c r="AI131" s="333"/>
      <c r="AJ131" s="333"/>
      <c r="AK131" s="333"/>
      <c r="AL131" s="333"/>
      <c r="AM131" s="333"/>
      <c r="AN131" s="333"/>
      <c r="AO131" s="333"/>
      <c r="AP131" s="333"/>
      <c r="AQ131" s="333"/>
      <c r="AR131" s="333"/>
      <c r="AS131" s="333"/>
      <c r="AT131" s="333"/>
      <c r="AU131" s="333"/>
      <c r="AV131" s="333"/>
      <c r="AW131" s="333"/>
      <c r="AX131" s="333"/>
      <c r="AY131" s="333"/>
      <c r="AZ131" s="333"/>
      <c r="BA131" s="333"/>
      <c r="BB131" s="333"/>
      <c r="BC131" s="333"/>
      <c r="BD131" s="333"/>
      <c r="BE131" s="333"/>
      <c r="BF131" s="333"/>
    </row>
    <row r="132" spans="12:58" ht="16" x14ac:dyDescent="0.2">
      <c r="L132" s="432" t="s">
        <v>230</v>
      </c>
      <c r="M132" s="562">
        <v>417</v>
      </c>
      <c r="N132" s="485">
        <v>5</v>
      </c>
      <c r="O132" s="485">
        <f t="shared" si="97"/>
        <v>422</v>
      </c>
      <c r="P132" s="467"/>
      <c r="Q132" s="558" t="s">
        <v>230</v>
      </c>
      <c r="R132" s="558">
        <v>231</v>
      </c>
      <c r="S132" s="333"/>
      <c r="T132" s="432" t="s">
        <v>230</v>
      </c>
      <c r="U132" s="485">
        <v>55</v>
      </c>
      <c r="V132" s="485">
        <v>6</v>
      </c>
      <c r="W132" s="485">
        <f t="shared" si="98"/>
        <v>61</v>
      </c>
      <c r="X132" s="467"/>
      <c r="Y132" s="432" t="s">
        <v>230</v>
      </c>
      <c r="Z132" s="485">
        <v>113</v>
      </c>
      <c r="AA132" s="333"/>
      <c r="AB132" s="558" t="s">
        <v>230</v>
      </c>
      <c r="AC132" s="433">
        <v>12</v>
      </c>
      <c r="AD132" s="433"/>
      <c r="AE132" s="433">
        <v>14</v>
      </c>
      <c r="AF132" s="433">
        <v>32</v>
      </c>
      <c r="AG132" s="433">
        <v>13</v>
      </c>
      <c r="AH132" s="433">
        <f t="shared" si="96"/>
        <v>71</v>
      </c>
      <c r="AI132" s="333"/>
      <c r="AJ132" s="333"/>
      <c r="AK132" s="333"/>
      <c r="AL132" s="333"/>
      <c r="AM132" s="333"/>
      <c r="AN132" s="333"/>
      <c r="AO132" s="333"/>
      <c r="AP132" s="333"/>
      <c r="AQ132" s="333"/>
      <c r="AR132" s="333"/>
      <c r="AS132" s="333"/>
      <c r="AT132" s="333"/>
      <c r="AU132" s="333"/>
      <c r="AV132" s="333"/>
      <c r="AW132" s="333"/>
      <c r="AX132" s="333"/>
      <c r="AY132" s="333"/>
      <c r="AZ132" s="333"/>
      <c r="BA132" s="333"/>
      <c r="BB132" s="333"/>
      <c r="BC132" s="333"/>
      <c r="BD132" s="333"/>
      <c r="BE132" s="333"/>
      <c r="BF132" s="333"/>
    </row>
    <row r="133" spans="12:58" ht="16" x14ac:dyDescent="0.2">
      <c r="L133" s="432" t="s">
        <v>231</v>
      </c>
      <c r="M133" s="562">
        <v>292</v>
      </c>
      <c r="N133" s="485"/>
      <c r="O133" s="485">
        <f t="shared" si="97"/>
        <v>292</v>
      </c>
      <c r="P133" s="467"/>
      <c r="Q133" s="558" t="s">
        <v>231</v>
      </c>
      <c r="R133" s="558">
        <v>109</v>
      </c>
      <c r="S133" s="333"/>
      <c r="T133" s="432" t="s">
        <v>231</v>
      </c>
      <c r="U133" s="485">
        <v>14</v>
      </c>
      <c r="V133" s="485">
        <v>3</v>
      </c>
      <c r="W133" s="485">
        <f t="shared" si="98"/>
        <v>17</v>
      </c>
      <c r="X133" s="467"/>
      <c r="Y133" s="432" t="s">
        <v>231</v>
      </c>
      <c r="Z133" s="485">
        <v>29</v>
      </c>
      <c r="AA133" s="333"/>
      <c r="AB133" s="558" t="s">
        <v>231</v>
      </c>
      <c r="AC133" s="433">
        <v>2</v>
      </c>
      <c r="AD133" s="433"/>
      <c r="AE133" s="433"/>
      <c r="AF133" s="433">
        <v>12</v>
      </c>
      <c r="AG133" s="433">
        <v>1</v>
      </c>
      <c r="AH133" s="433">
        <f t="shared" si="96"/>
        <v>15</v>
      </c>
      <c r="AI133" s="333"/>
      <c r="AJ133" s="333"/>
      <c r="AK133" s="333"/>
      <c r="AL133" s="333"/>
      <c r="AM133" s="333"/>
      <c r="AN133" s="333"/>
      <c r="AO133" s="333"/>
      <c r="AP133" s="333"/>
      <c r="AQ133" s="333"/>
      <c r="AR133" s="333"/>
      <c r="AS133" s="333"/>
      <c r="AT133" s="333"/>
      <c r="AU133" s="333"/>
      <c r="AV133" s="333"/>
      <c r="AW133" s="333"/>
      <c r="AX133" s="333"/>
      <c r="AY133" s="333"/>
      <c r="AZ133" s="333"/>
      <c r="BA133" s="333"/>
      <c r="BB133" s="333"/>
      <c r="BC133" s="333"/>
      <c r="BD133" s="333"/>
      <c r="BE133" s="333"/>
      <c r="BF133" s="333"/>
    </row>
    <row r="134" spans="12:58" ht="16" x14ac:dyDescent="0.2">
      <c r="L134" s="432" t="s">
        <v>225</v>
      </c>
      <c r="M134" s="562">
        <v>6451</v>
      </c>
      <c r="N134" s="485"/>
      <c r="O134" s="485">
        <f t="shared" si="97"/>
        <v>6451</v>
      </c>
      <c r="P134" s="467"/>
      <c r="Q134" s="558" t="s">
        <v>225</v>
      </c>
      <c r="R134" s="558">
        <v>1405</v>
      </c>
      <c r="S134" s="333"/>
      <c r="T134" s="432" t="s">
        <v>225</v>
      </c>
      <c r="U134" s="558">
        <v>5780</v>
      </c>
      <c r="V134" s="533">
        <v>12588</v>
      </c>
      <c r="W134" s="485">
        <f t="shared" si="98"/>
        <v>18368</v>
      </c>
      <c r="X134" s="467"/>
      <c r="Y134" s="432" t="s">
        <v>225</v>
      </c>
      <c r="Z134" s="485">
        <v>105</v>
      </c>
      <c r="AA134" s="333"/>
      <c r="AB134" s="558" t="s">
        <v>232</v>
      </c>
      <c r="AC134" s="433">
        <v>361</v>
      </c>
      <c r="AD134" s="433"/>
      <c r="AE134" s="433">
        <v>1</v>
      </c>
      <c r="AF134" s="433">
        <v>2596</v>
      </c>
      <c r="AG134" s="433">
        <v>328</v>
      </c>
      <c r="AH134" s="433">
        <f t="shared" si="96"/>
        <v>3286</v>
      </c>
      <c r="AI134" s="333"/>
      <c r="AJ134" s="333"/>
      <c r="AK134" s="333"/>
      <c r="AL134" s="333"/>
      <c r="AM134" s="333"/>
      <c r="AN134" s="333"/>
      <c r="AO134" s="333"/>
      <c r="AP134" s="333"/>
      <c r="AQ134" s="333"/>
      <c r="AR134" s="333"/>
      <c r="AS134" s="333"/>
      <c r="AT134" s="333"/>
      <c r="AU134" s="333"/>
      <c r="AV134" s="333"/>
      <c r="AW134" s="333"/>
      <c r="AX134" s="333"/>
      <c r="AY134" s="333"/>
      <c r="AZ134" s="333"/>
      <c r="BA134" s="333"/>
      <c r="BB134" s="333"/>
      <c r="BC134" s="333"/>
      <c r="BD134" s="333"/>
      <c r="BE134" s="333"/>
      <c r="BF134" s="333"/>
    </row>
    <row r="135" spans="12:58" ht="16" x14ac:dyDescent="0.2">
      <c r="L135" s="432" t="s">
        <v>226</v>
      </c>
      <c r="M135" s="562">
        <v>119</v>
      </c>
      <c r="N135" s="485"/>
      <c r="O135" s="485">
        <f t="shared" si="97"/>
        <v>119</v>
      </c>
      <c r="P135" s="467"/>
      <c r="Q135" s="558" t="s">
        <v>226</v>
      </c>
      <c r="R135" s="558">
        <v>7</v>
      </c>
      <c r="S135" s="333"/>
      <c r="T135" s="432" t="s">
        <v>226</v>
      </c>
      <c r="U135" s="485">
        <v>2</v>
      </c>
      <c r="V135" s="485"/>
      <c r="W135" s="485">
        <f t="shared" si="98"/>
        <v>2</v>
      </c>
      <c r="X135" s="467"/>
      <c r="Y135" s="432" t="s">
        <v>226</v>
      </c>
      <c r="Z135" s="485"/>
      <c r="AA135" s="333"/>
      <c r="AB135" s="432" t="s">
        <v>226</v>
      </c>
      <c r="AC135" s="433"/>
      <c r="AD135" s="433"/>
      <c r="AE135" s="433"/>
      <c r="AF135" s="433">
        <v>1</v>
      </c>
      <c r="AG135" s="433">
        <v>1</v>
      </c>
      <c r="AH135" s="433">
        <f t="shared" si="96"/>
        <v>2</v>
      </c>
      <c r="AI135" s="333"/>
      <c r="AJ135" s="333"/>
      <c r="AK135" s="333"/>
      <c r="AL135" s="333"/>
      <c r="AM135" s="333"/>
      <c r="AN135" s="333"/>
      <c r="AO135" s="333"/>
      <c r="AP135" s="333"/>
      <c r="AQ135" s="333"/>
      <c r="AR135" s="333"/>
      <c r="AS135" s="333"/>
      <c r="AT135" s="333"/>
      <c r="AU135" s="333"/>
      <c r="AV135" s="333"/>
      <c r="AW135" s="333"/>
      <c r="AX135" s="333"/>
      <c r="AY135" s="333"/>
      <c r="AZ135" s="333"/>
      <c r="BA135" s="333"/>
      <c r="BB135" s="333"/>
      <c r="BC135" s="333"/>
      <c r="BD135" s="333"/>
      <c r="BE135" s="333"/>
      <c r="BF135" s="333"/>
    </row>
    <row r="136" spans="12:58" s="570" customFormat="1" ht="16" x14ac:dyDescent="0.15">
      <c r="L136" s="568" t="s">
        <v>134</v>
      </c>
      <c r="M136" s="568">
        <f>SUM(M129:M135)</f>
        <v>108644</v>
      </c>
      <c r="N136" s="568">
        <f>SUM(N129:N135)</f>
        <v>15</v>
      </c>
      <c r="O136" s="568">
        <f>SUM(O129:O135)</f>
        <v>108659</v>
      </c>
      <c r="P136" s="568"/>
      <c r="Q136" s="568" t="s">
        <v>134</v>
      </c>
      <c r="R136" s="568">
        <f>SUM(R129:R135)</f>
        <v>8581</v>
      </c>
      <c r="S136" s="568"/>
      <c r="T136" s="568" t="s">
        <v>134</v>
      </c>
      <c r="U136" s="569">
        <f>SUM(U129:U135)</f>
        <v>12184</v>
      </c>
      <c r="V136" s="569">
        <f>SUM(V129:V135)</f>
        <v>16484</v>
      </c>
      <c r="W136" s="569">
        <f>SUM(W129:W135)</f>
        <v>28668</v>
      </c>
      <c r="X136" s="568"/>
      <c r="Y136" s="568" t="s">
        <v>134</v>
      </c>
      <c r="Z136" s="568">
        <f>SUM(Z129:Z135)</f>
        <v>2609</v>
      </c>
      <c r="AA136" s="568"/>
      <c r="AB136" s="568" t="s">
        <v>134</v>
      </c>
      <c r="AC136" s="564">
        <f>SUM(AC129:AC135)</f>
        <v>499</v>
      </c>
      <c r="AD136" s="564">
        <f t="shared" ref="AD136:AH136" si="99">SUM(AD129:AD135)</f>
        <v>1</v>
      </c>
      <c r="AE136" s="564">
        <f t="shared" si="99"/>
        <v>165</v>
      </c>
      <c r="AF136" s="564">
        <f t="shared" si="99"/>
        <v>3243</v>
      </c>
      <c r="AG136" s="564">
        <f t="shared" si="99"/>
        <v>458</v>
      </c>
      <c r="AH136" s="564">
        <f t="shared" si="99"/>
        <v>4366</v>
      </c>
      <c r="AI136" s="568"/>
      <c r="AJ136" s="568"/>
      <c r="AK136" s="568"/>
      <c r="AL136" s="568"/>
      <c r="AM136" s="568"/>
      <c r="AN136" s="568"/>
      <c r="AO136" s="568"/>
      <c r="AP136" s="568"/>
      <c r="AQ136" s="568"/>
      <c r="AR136" s="568"/>
      <c r="AS136" s="568"/>
      <c r="AT136" s="568"/>
      <c r="AU136" s="568"/>
      <c r="AV136" s="568"/>
      <c r="AW136" s="568"/>
      <c r="AX136" s="568"/>
      <c r="AY136" s="568"/>
      <c r="AZ136" s="568"/>
      <c r="BA136" s="568"/>
      <c r="BB136" s="568"/>
      <c r="BC136" s="568"/>
      <c r="BD136" s="568"/>
      <c r="BE136" s="568"/>
      <c r="BF136" s="568"/>
    </row>
    <row r="137" spans="12:58" ht="16" x14ac:dyDescent="0.15">
      <c r="L137" s="333"/>
      <c r="M137" s="333"/>
      <c r="N137" s="333"/>
      <c r="O137" s="333"/>
      <c r="P137" s="548"/>
      <c r="Q137" s="333"/>
      <c r="R137" s="333"/>
      <c r="S137" s="333"/>
      <c r="T137" s="333"/>
      <c r="U137" s="333"/>
      <c r="V137" s="333"/>
      <c r="W137" s="333"/>
      <c r="X137" s="333"/>
      <c r="Y137" s="333"/>
      <c r="Z137" s="333"/>
      <c r="AA137" s="333"/>
      <c r="AB137" s="333"/>
      <c r="AC137" s="333"/>
      <c r="AD137" s="333"/>
      <c r="AE137" s="333"/>
      <c r="AF137" s="333"/>
      <c r="AG137" s="333"/>
      <c r="AH137" s="333"/>
      <c r="AI137" s="333"/>
      <c r="AJ137" s="333"/>
      <c r="AK137" s="333"/>
      <c r="AL137" s="333"/>
      <c r="AM137" s="333"/>
      <c r="AN137" s="333"/>
      <c r="AO137" s="333"/>
      <c r="AP137" s="333"/>
      <c r="AQ137" s="333"/>
      <c r="AR137" s="333"/>
      <c r="AS137" s="333"/>
      <c r="AT137" s="333"/>
      <c r="AU137" s="333"/>
      <c r="AV137" s="333"/>
      <c r="AW137" s="333"/>
      <c r="AX137" s="333"/>
      <c r="AY137" s="333"/>
      <c r="AZ137" s="333"/>
      <c r="BA137" s="333"/>
      <c r="BB137" s="333"/>
      <c r="BC137" s="333"/>
      <c r="BD137" s="333"/>
    </row>
    <row r="138" spans="12:58" ht="16" x14ac:dyDescent="0.15">
      <c r="L138" s="333"/>
      <c r="M138" s="333"/>
      <c r="N138" s="333"/>
      <c r="O138" s="333"/>
      <c r="P138" s="333"/>
      <c r="Q138" s="333"/>
      <c r="R138" s="333"/>
      <c r="S138" s="333"/>
      <c r="T138" s="333"/>
      <c r="U138" s="333"/>
      <c r="V138" s="333"/>
      <c r="W138" s="333"/>
      <c r="X138" s="333"/>
      <c r="Y138" s="333"/>
      <c r="Z138" s="333"/>
      <c r="AA138" s="333"/>
      <c r="AB138" s="333"/>
      <c r="AC138" s="333"/>
      <c r="AD138" s="333"/>
      <c r="AE138" s="333"/>
      <c r="AF138" s="333"/>
      <c r="AG138" s="333"/>
      <c r="AH138" s="333"/>
      <c r="AI138" s="333"/>
      <c r="AJ138" s="333"/>
      <c r="AK138" s="333"/>
      <c r="AL138" s="333"/>
      <c r="AM138" s="333"/>
      <c r="AN138" s="333"/>
      <c r="AO138" s="333"/>
      <c r="AP138" s="333"/>
      <c r="AQ138" s="333"/>
      <c r="AR138" s="333"/>
      <c r="AS138" s="333"/>
      <c r="AT138" s="333"/>
      <c r="AU138" s="333"/>
      <c r="AV138" s="333"/>
      <c r="AW138" s="333"/>
      <c r="AX138" s="333"/>
      <c r="AY138" s="333"/>
      <c r="AZ138" s="333"/>
      <c r="BA138" s="333"/>
      <c r="BB138" s="333"/>
      <c r="BC138" s="333"/>
      <c r="BD138" s="333"/>
      <c r="BE138" s="333"/>
    </row>
  </sheetData>
  <mergeCells count="14">
    <mergeCell ref="W3:AF3"/>
    <mergeCell ref="Y79:Z79"/>
    <mergeCell ref="L90:M90"/>
    <mergeCell ref="T28:U28"/>
    <mergeCell ref="T41:U41"/>
    <mergeCell ref="T52:U52"/>
    <mergeCell ref="L79:N79"/>
    <mergeCell ref="Q79:R79"/>
    <mergeCell ref="T79:V79"/>
    <mergeCell ref="T17:U17"/>
    <mergeCell ref="B1:K1"/>
    <mergeCell ref="B3:B4"/>
    <mergeCell ref="C3:L3"/>
    <mergeCell ref="M3:V3"/>
  </mergeCells>
  <printOptions horizontalCentered="1"/>
  <pageMargins left="0.75" right="0.75" top="1" bottom="1" header="0.5" footer="0.5"/>
  <pageSetup scale="75"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C0813-7FB2-3046-AA2C-136F519BB5BA}">
  <sheetPr>
    <tabColor theme="0"/>
  </sheetPr>
  <dimension ref="B1:BV126"/>
  <sheetViews>
    <sheetView topLeftCell="A41" zoomScale="121" zoomScaleNormal="120" zoomScaleSheetLayoutView="90" workbookViewId="0">
      <selection activeCell="AD122" sqref="AD122"/>
    </sheetView>
  </sheetViews>
  <sheetFormatPr baseColWidth="10" defaultColWidth="8.83203125" defaultRowHeight="13" x14ac:dyDescent="0.2"/>
  <cols>
    <col min="1" max="1" width="2.83203125" style="522" customWidth="1"/>
    <col min="2" max="2" width="11.33203125" style="522" customWidth="1"/>
    <col min="3" max="3" width="15.5" style="522" customWidth="1"/>
    <col min="4" max="4" width="15.1640625" style="522" customWidth="1"/>
    <col min="5" max="7" width="14" style="522" customWidth="1"/>
    <col min="8" max="8" width="20.83203125" style="522" customWidth="1"/>
    <col min="9" max="10" width="15.33203125" style="522" bestFit="1" customWidth="1"/>
    <col min="11" max="11" width="11.83203125" style="522" customWidth="1"/>
    <col min="12" max="12" width="21.83203125" style="522" customWidth="1"/>
    <col min="13" max="13" width="26.1640625" style="522" customWidth="1"/>
    <col min="14" max="14" width="16.6640625" style="522" bestFit="1" customWidth="1"/>
    <col min="15" max="15" width="15.6640625" style="522" bestFit="1" customWidth="1"/>
    <col min="16" max="16" width="17" style="522" bestFit="1" customWidth="1"/>
    <col min="17" max="17" width="16.6640625" style="522" bestFit="1" customWidth="1"/>
    <col min="18" max="18" width="24.33203125" style="522" customWidth="1"/>
    <col min="19" max="19" width="17.1640625" style="522" bestFit="1" customWidth="1"/>
    <col min="20" max="20" width="21.1640625" style="522" bestFit="1" customWidth="1"/>
    <col min="21" max="21" width="15" style="522" bestFit="1" customWidth="1"/>
    <col min="22" max="22" width="14.1640625" style="522" bestFit="1" customWidth="1"/>
    <col min="23" max="23" width="19.6640625" style="522" bestFit="1" customWidth="1"/>
    <col min="24" max="24" width="15" style="522" bestFit="1" customWidth="1"/>
    <col min="25" max="25" width="11.33203125" style="522" customWidth="1"/>
    <col min="26" max="26" width="12.83203125" style="522" customWidth="1"/>
    <col min="27" max="27" width="14.6640625" style="522" bestFit="1" customWidth="1"/>
    <col min="28" max="28" width="18.83203125" style="522" customWidth="1"/>
    <col min="29" max="30" width="15.33203125" style="522" bestFit="1" customWidth="1"/>
    <col min="31" max="31" width="12.6640625" style="522" customWidth="1"/>
    <col min="32" max="32" width="15.1640625" style="522" customWidth="1"/>
    <col min="33" max="33" width="19.33203125" style="522" customWidth="1"/>
    <col min="34" max="34" width="21.6640625" style="522" customWidth="1"/>
    <col min="35" max="36" width="13.6640625" style="522" customWidth="1"/>
    <col min="37" max="37" width="14" style="522" bestFit="1" customWidth="1"/>
    <col min="38" max="38" width="14.33203125" style="522" bestFit="1" customWidth="1"/>
    <col min="39" max="39" width="16.6640625" style="522" bestFit="1" customWidth="1"/>
    <col min="40" max="40" width="14.33203125" style="522" bestFit="1" customWidth="1"/>
    <col min="41" max="41" width="12.83203125" style="522" bestFit="1" customWidth="1"/>
    <col min="42" max="42" width="15.83203125" style="522" bestFit="1" customWidth="1"/>
    <col min="43" max="43" width="14.1640625" style="522" bestFit="1" customWidth="1"/>
    <col min="44" max="44" width="14.33203125" style="522" bestFit="1" customWidth="1"/>
    <col min="45" max="45" width="14.83203125" style="522" bestFit="1" customWidth="1"/>
    <col min="46" max="46" width="11.6640625" style="522" bestFit="1" customWidth="1"/>
    <col min="47" max="47" width="15.5" style="522" bestFit="1" customWidth="1"/>
    <col min="48" max="48" width="16.6640625" style="522" bestFit="1" customWidth="1"/>
    <col min="49" max="49" width="14.33203125" style="522" bestFit="1" customWidth="1"/>
    <col min="50" max="50" width="10.5" style="522" bestFit="1" customWidth="1"/>
    <col min="51" max="51" width="15.5" style="522" bestFit="1" customWidth="1"/>
    <col min="52" max="52" width="15.6640625" style="522" bestFit="1" customWidth="1"/>
    <col min="53" max="53" width="15.5" style="522" bestFit="1" customWidth="1"/>
    <col min="54" max="54" width="17" style="522" bestFit="1" customWidth="1"/>
    <col min="55" max="55" width="16.83203125" style="522" bestFit="1" customWidth="1"/>
    <col min="56" max="56" width="15.5" style="522" bestFit="1" customWidth="1"/>
    <col min="57" max="58" width="17" style="522" bestFit="1" customWidth="1"/>
    <col min="59" max="59" width="10.1640625" style="522" bestFit="1" customWidth="1"/>
    <col min="60" max="60" width="15.1640625" style="522" bestFit="1" customWidth="1"/>
    <col min="61" max="62" width="8.83203125" style="522"/>
    <col min="63" max="63" width="15.1640625" style="522" bestFit="1" customWidth="1"/>
    <col min="64" max="64" width="10.1640625" style="522" bestFit="1" customWidth="1"/>
    <col min="65" max="65" width="11.83203125" style="522" bestFit="1" customWidth="1"/>
    <col min="66" max="67" width="8.83203125" style="522"/>
    <col min="68" max="68" width="11.83203125" style="522" bestFit="1" customWidth="1"/>
    <col min="69" max="70" width="8.83203125" style="522"/>
    <col min="71" max="71" width="14" style="522" bestFit="1" customWidth="1"/>
    <col min="72" max="77" width="9" style="522" bestFit="1" customWidth="1"/>
    <col min="78" max="78" width="10.5" style="522" bestFit="1" customWidth="1"/>
    <col min="79" max="79" width="11.6640625" style="522" bestFit="1" customWidth="1"/>
    <col min="80" max="80" width="10.1640625" style="522" bestFit="1" customWidth="1"/>
    <col min="81" max="81" width="13.1640625" style="522" customWidth="1"/>
    <col min="82" max="82" width="8.83203125" style="522"/>
    <col min="83" max="83" width="10.1640625" style="522" bestFit="1" customWidth="1"/>
    <col min="84" max="274" width="8.83203125" style="522"/>
    <col min="275" max="275" width="3.33203125" style="522" customWidth="1"/>
    <col min="276" max="276" width="11.5" style="522" customWidth="1"/>
    <col min="277" max="277" width="15.5" style="522" customWidth="1"/>
    <col min="278" max="281" width="12.6640625" style="522" customWidth="1"/>
    <col min="282" max="282" width="2.6640625" style="522" customWidth="1"/>
    <col min="283" max="530" width="8.83203125" style="522"/>
    <col min="531" max="531" width="3.33203125" style="522" customWidth="1"/>
    <col min="532" max="532" width="11.5" style="522" customWidth="1"/>
    <col min="533" max="533" width="15.5" style="522" customWidth="1"/>
    <col min="534" max="537" width="12.6640625" style="522" customWidth="1"/>
    <col min="538" max="538" width="2.6640625" style="522" customWidth="1"/>
    <col min="539" max="786" width="8.83203125" style="522"/>
    <col min="787" max="787" width="3.33203125" style="522" customWidth="1"/>
    <col min="788" max="788" width="11.5" style="522" customWidth="1"/>
    <col min="789" max="789" width="15.5" style="522" customWidth="1"/>
    <col min="790" max="793" width="12.6640625" style="522" customWidth="1"/>
    <col min="794" max="794" width="2.6640625" style="522" customWidth="1"/>
    <col min="795" max="1042" width="8.83203125" style="522"/>
    <col min="1043" max="1043" width="3.33203125" style="522" customWidth="1"/>
    <col min="1044" max="1044" width="11.5" style="522" customWidth="1"/>
    <col min="1045" max="1045" width="15.5" style="522" customWidth="1"/>
    <col min="1046" max="1049" width="12.6640625" style="522" customWidth="1"/>
    <col min="1050" max="1050" width="2.6640625" style="522" customWidth="1"/>
    <col min="1051" max="1298" width="8.83203125" style="522"/>
    <col min="1299" max="1299" width="3.33203125" style="522" customWidth="1"/>
    <col min="1300" max="1300" width="11.5" style="522" customWidth="1"/>
    <col min="1301" max="1301" width="15.5" style="522" customWidth="1"/>
    <col min="1302" max="1305" width="12.6640625" style="522" customWidth="1"/>
    <col min="1306" max="1306" width="2.6640625" style="522" customWidth="1"/>
    <col min="1307" max="1554" width="8.83203125" style="522"/>
    <col min="1555" max="1555" width="3.33203125" style="522" customWidth="1"/>
    <col min="1556" max="1556" width="11.5" style="522" customWidth="1"/>
    <col min="1557" max="1557" width="15.5" style="522" customWidth="1"/>
    <col min="1558" max="1561" width="12.6640625" style="522" customWidth="1"/>
    <col min="1562" max="1562" width="2.6640625" style="522" customWidth="1"/>
    <col min="1563" max="1810" width="8.83203125" style="522"/>
    <col min="1811" max="1811" width="3.33203125" style="522" customWidth="1"/>
    <col min="1812" max="1812" width="11.5" style="522" customWidth="1"/>
    <col min="1813" max="1813" width="15.5" style="522" customWidth="1"/>
    <col min="1814" max="1817" width="12.6640625" style="522" customWidth="1"/>
    <col min="1818" max="1818" width="2.6640625" style="522" customWidth="1"/>
    <col min="1819" max="2066" width="8.83203125" style="522"/>
    <col min="2067" max="2067" width="3.33203125" style="522" customWidth="1"/>
    <col min="2068" max="2068" width="11.5" style="522" customWidth="1"/>
    <col min="2069" max="2069" width="15.5" style="522" customWidth="1"/>
    <col min="2070" max="2073" width="12.6640625" style="522" customWidth="1"/>
    <col min="2074" max="2074" width="2.6640625" style="522" customWidth="1"/>
    <col min="2075" max="2322" width="8.83203125" style="522"/>
    <col min="2323" max="2323" width="3.33203125" style="522" customWidth="1"/>
    <col min="2324" max="2324" width="11.5" style="522" customWidth="1"/>
    <col min="2325" max="2325" width="15.5" style="522" customWidth="1"/>
    <col min="2326" max="2329" width="12.6640625" style="522" customWidth="1"/>
    <col min="2330" max="2330" width="2.6640625" style="522" customWidth="1"/>
    <col min="2331" max="2578" width="8.83203125" style="522"/>
    <col min="2579" max="2579" width="3.33203125" style="522" customWidth="1"/>
    <col min="2580" max="2580" width="11.5" style="522" customWidth="1"/>
    <col min="2581" max="2581" width="15.5" style="522" customWidth="1"/>
    <col min="2582" max="2585" width="12.6640625" style="522" customWidth="1"/>
    <col min="2586" max="2586" width="2.6640625" style="522" customWidth="1"/>
    <col min="2587" max="2834" width="8.83203125" style="522"/>
    <col min="2835" max="2835" width="3.33203125" style="522" customWidth="1"/>
    <col min="2836" max="2836" width="11.5" style="522" customWidth="1"/>
    <col min="2837" max="2837" width="15.5" style="522" customWidth="1"/>
    <col min="2838" max="2841" width="12.6640625" style="522" customWidth="1"/>
    <col min="2842" max="2842" width="2.6640625" style="522" customWidth="1"/>
    <col min="2843" max="3090" width="8.83203125" style="522"/>
    <col min="3091" max="3091" width="3.33203125" style="522" customWidth="1"/>
    <col min="3092" max="3092" width="11.5" style="522" customWidth="1"/>
    <col min="3093" max="3093" width="15.5" style="522" customWidth="1"/>
    <col min="3094" max="3097" width="12.6640625" style="522" customWidth="1"/>
    <col min="3098" max="3098" width="2.6640625" style="522" customWidth="1"/>
    <col min="3099" max="3346" width="8.83203125" style="522"/>
    <col min="3347" max="3347" width="3.33203125" style="522" customWidth="1"/>
    <col min="3348" max="3348" width="11.5" style="522" customWidth="1"/>
    <col min="3349" max="3349" width="15.5" style="522" customWidth="1"/>
    <col min="3350" max="3353" width="12.6640625" style="522" customWidth="1"/>
    <col min="3354" max="3354" width="2.6640625" style="522" customWidth="1"/>
    <col min="3355" max="3602" width="8.83203125" style="522"/>
    <col min="3603" max="3603" width="3.33203125" style="522" customWidth="1"/>
    <col min="3604" max="3604" width="11.5" style="522" customWidth="1"/>
    <col min="3605" max="3605" width="15.5" style="522" customWidth="1"/>
    <col min="3606" max="3609" width="12.6640625" style="522" customWidth="1"/>
    <col min="3610" max="3610" width="2.6640625" style="522" customWidth="1"/>
    <col min="3611" max="3858" width="8.83203125" style="522"/>
    <col min="3859" max="3859" width="3.33203125" style="522" customWidth="1"/>
    <col min="3860" max="3860" width="11.5" style="522" customWidth="1"/>
    <col min="3861" max="3861" width="15.5" style="522" customWidth="1"/>
    <col min="3862" max="3865" width="12.6640625" style="522" customWidth="1"/>
    <col min="3866" max="3866" width="2.6640625" style="522" customWidth="1"/>
    <col min="3867" max="4114" width="8.83203125" style="522"/>
    <col min="4115" max="4115" width="3.33203125" style="522" customWidth="1"/>
    <col min="4116" max="4116" width="11.5" style="522" customWidth="1"/>
    <col min="4117" max="4117" width="15.5" style="522" customWidth="1"/>
    <col min="4118" max="4121" width="12.6640625" style="522" customWidth="1"/>
    <col min="4122" max="4122" width="2.6640625" style="522" customWidth="1"/>
    <col min="4123" max="4370" width="8.83203125" style="522"/>
    <col min="4371" max="4371" width="3.33203125" style="522" customWidth="1"/>
    <col min="4372" max="4372" width="11.5" style="522" customWidth="1"/>
    <col min="4373" max="4373" width="15.5" style="522" customWidth="1"/>
    <col min="4374" max="4377" width="12.6640625" style="522" customWidth="1"/>
    <col min="4378" max="4378" width="2.6640625" style="522" customWidth="1"/>
    <col min="4379" max="4626" width="8.83203125" style="522"/>
    <col min="4627" max="4627" width="3.33203125" style="522" customWidth="1"/>
    <col min="4628" max="4628" width="11.5" style="522" customWidth="1"/>
    <col min="4629" max="4629" width="15.5" style="522" customWidth="1"/>
    <col min="4630" max="4633" width="12.6640625" style="522" customWidth="1"/>
    <col min="4634" max="4634" width="2.6640625" style="522" customWidth="1"/>
    <col min="4635" max="4882" width="8.83203125" style="522"/>
    <col min="4883" max="4883" width="3.33203125" style="522" customWidth="1"/>
    <col min="4884" max="4884" width="11.5" style="522" customWidth="1"/>
    <col min="4885" max="4885" width="15.5" style="522" customWidth="1"/>
    <col min="4886" max="4889" width="12.6640625" style="522" customWidth="1"/>
    <col min="4890" max="4890" width="2.6640625" style="522" customWidth="1"/>
    <col min="4891" max="5138" width="8.83203125" style="522"/>
    <col min="5139" max="5139" width="3.33203125" style="522" customWidth="1"/>
    <col min="5140" max="5140" width="11.5" style="522" customWidth="1"/>
    <col min="5141" max="5141" width="15.5" style="522" customWidth="1"/>
    <col min="5142" max="5145" width="12.6640625" style="522" customWidth="1"/>
    <col min="5146" max="5146" width="2.6640625" style="522" customWidth="1"/>
    <col min="5147" max="5394" width="8.83203125" style="522"/>
    <col min="5395" max="5395" width="3.33203125" style="522" customWidth="1"/>
    <col min="5396" max="5396" width="11.5" style="522" customWidth="1"/>
    <col min="5397" max="5397" width="15.5" style="522" customWidth="1"/>
    <col min="5398" max="5401" width="12.6640625" style="522" customWidth="1"/>
    <col min="5402" max="5402" width="2.6640625" style="522" customWidth="1"/>
    <col min="5403" max="5650" width="8.83203125" style="522"/>
    <col min="5651" max="5651" width="3.33203125" style="522" customWidth="1"/>
    <col min="5652" max="5652" width="11.5" style="522" customWidth="1"/>
    <col min="5653" max="5653" width="15.5" style="522" customWidth="1"/>
    <col min="5654" max="5657" width="12.6640625" style="522" customWidth="1"/>
    <col min="5658" max="5658" width="2.6640625" style="522" customWidth="1"/>
    <col min="5659" max="5906" width="8.83203125" style="522"/>
    <col min="5907" max="5907" width="3.33203125" style="522" customWidth="1"/>
    <col min="5908" max="5908" width="11.5" style="522" customWidth="1"/>
    <col min="5909" max="5909" width="15.5" style="522" customWidth="1"/>
    <col min="5910" max="5913" width="12.6640625" style="522" customWidth="1"/>
    <col min="5914" max="5914" width="2.6640625" style="522" customWidth="1"/>
    <col min="5915" max="6162" width="8.83203125" style="522"/>
    <col min="6163" max="6163" width="3.33203125" style="522" customWidth="1"/>
    <col min="6164" max="6164" width="11.5" style="522" customWidth="1"/>
    <col min="6165" max="6165" width="15.5" style="522" customWidth="1"/>
    <col min="6166" max="6169" width="12.6640625" style="522" customWidth="1"/>
    <col min="6170" max="6170" width="2.6640625" style="522" customWidth="1"/>
    <col min="6171" max="6418" width="8.83203125" style="522"/>
    <col min="6419" max="6419" width="3.33203125" style="522" customWidth="1"/>
    <col min="6420" max="6420" width="11.5" style="522" customWidth="1"/>
    <col min="6421" max="6421" width="15.5" style="522" customWidth="1"/>
    <col min="6422" max="6425" width="12.6640625" style="522" customWidth="1"/>
    <col min="6426" max="6426" width="2.6640625" style="522" customWidth="1"/>
    <col min="6427" max="6674" width="8.83203125" style="522"/>
    <col min="6675" max="6675" width="3.33203125" style="522" customWidth="1"/>
    <col min="6676" max="6676" width="11.5" style="522" customWidth="1"/>
    <col min="6677" max="6677" width="15.5" style="522" customWidth="1"/>
    <col min="6678" max="6681" width="12.6640625" style="522" customWidth="1"/>
    <col min="6682" max="6682" width="2.6640625" style="522" customWidth="1"/>
    <col min="6683" max="6930" width="8.83203125" style="522"/>
    <col min="6931" max="6931" width="3.33203125" style="522" customWidth="1"/>
    <col min="6932" max="6932" width="11.5" style="522" customWidth="1"/>
    <col min="6933" max="6933" width="15.5" style="522" customWidth="1"/>
    <col min="6934" max="6937" width="12.6640625" style="522" customWidth="1"/>
    <col min="6938" max="6938" width="2.6640625" style="522" customWidth="1"/>
    <col min="6939" max="7186" width="8.83203125" style="522"/>
    <col min="7187" max="7187" width="3.33203125" style="522" customWidth="1"/>
    <col min="7188" max="7188" width="11.5" style="522" customWidth="1"/>
    <col min="7189" max="7189" width="15.5" style="522" customWidth="1"/>
    <col min="7190" max="7193" width="12.6640625" style="522" customWidth="1"/>
    <col min="7194" max="7194" width="2.6640625" style="522" customWidth="1"/>
    <col min="7195" max="7442" width="8.83203125" style="522"/>
    <col min="7443" max="7443" width="3.33203125" style="522" customWidth="1"/>
    <col min="7444" max="7444" width="11.5" style="522" customWidth="1"/>
    <col min="7445" max="7445" width="15.5" style="522" customWidth="1"/>
    <col min="7446" max="7449" width="12.6640625" style="522" customWidth="1"/>
    <col min="7450" max="7450" width="2.6640625" style="522" customWidth="1"/>
    <col min="7451" max="7698" width="8.83203125" style="522"/>
    <col min="7699" max="7699" width="3.33203125" style="522" customWidth="1"/>
    <col min="7700" max="7700" width="11.5" style="522" customWidth="1"/>
    <col min="7701" max="7701" width="15.5" style="522" customWidth="1"/>
    <col min="7702" max="7705" width="12.6640625" style="522" customWidth="1"/>
    <col min="7706" max="7706" width="2.6640625" style="522" customWidth="1"/>
    <col min="7707" max="7954" width="8.83203125" style="522"/>
    <col min="7955" max="7955" width="3.33203125" style="522" customWidth="1"/>
    <col min="7956" max="7956" width="11.5" style="522" customWidth="1"/>
    <col min="7957" max="7957" width="15.5" style="522" customWidth="1"/>
    <col min="7958" max="7961" width="12.6640625" style="522" customWidth="1"/>
    <col min="7962" max="7962" width="2.6640625" style="522" customWidth="1"/>
    <col min="7963" max="8210" width="8.83203125" style="522"/>
    <col min="8211" max="8211" width="3.33203125" style="522" customWidth="1"/>
    <col min="8212" max="8212" width="11.5" style="522" customWidth="1"/>
    <col min="8213" max="8213" width="15.5" style="522" customWidth="1"/>
    <col min="8214" max="8217" width="12.6640625" style="522" customWidth="1"/>
    <col min="8218" max="8218" width="2.6640625" style="522" customWidth="1"/>
    <col min="8219" max="8466" width="8.83203125" style="522"/>
    <col min="8467" max="8467" width="3.33203125" style="522" customWidth="1"/>
    <col min="8468" max="8468" width="11.5" style="522" customWidth="1"/>
    <col min="8469" max="8469" width="15.5" style="522" customWidth="1"/>
    <col min="8470" max="8473" width="12.6640625" style="522" customWidth="1"/>
    <col min="8474" max="8474" width="2.6640625" style="522" customWidth="1"/>
    <col min="8475" max="8722" width="8.83203125" style="522"/>
    <col min="8723" max="8723" width="3.33203125" style="522" customWidth="1"/>
    <col min="8724" max="8724" width="11.5" style="522" customWidth="1"/>
    <col min="8725" max="8725" width="15.5" style="522" customWidth="1"/>
    <col min="8726" max="8729" width="12.6640625" style="522" customWidth="1"/>
    <col min="8730" max="8730" width="2.6640625" style="522" customWidth="1"/>
    <col min="8731" max="8978" width="8.83203125" style="522"/>
    <col min="8979" max="8979" width="3.33203125" style="522" customWidth="1"/>
    <col min="8980" max="8980" width="11.5" style="522" customWidth="1"/>
    <col min="8981" max="8981" width="15.5" style="522" customWidth="1"/>
    <col min="8982" max="8985" width="12.6640625" style="522" customWidth="1"/>
    <col min="8986" max="8986" width="2.6640625" style="522" customWidth="1"/>
    <col min="8987" max="9234" width="8.83203125" style="522"/>
    <col min="9235" max="9235" width="3.33203125" style="522" customWidth="1"/>
    <col min="9236" max="9236" width="11.5" style="522" customWidth="1"/>
    <col min="9237" max="9237" width="15.5" style="522" customWidth="1"/>
    <col min="9238" max="9241" width="12.6640625" style="522" customWidth="1"/>
    <col min="9242" max="9242" width="2.6640625" style="522" customWidth="1"/>
    <col min="9243" max="9490" width="8.83203125" style="522"/>
    <col min="9491" max="9491" width="3.33203125" style="522" customWidth="1"/>
    <col min="9492" max="9492" width="11.5" style="522" customWidth="1"/>
    <col min="9493" max="9493" width="15.5" style="522" customWidth="1"/>
    <col min="9494" max="9497" width="12.6640625" style="522" customWidth="1"/>
    <col min="9498" max="9498" width="2.6640625" style="522" customWidth="1"/>
    <col min="9499" max="9746" width="8.83203125" style="522"/>
    <col min="9747" max="9747" width="3.33203125" style="522" customWidth="1"/>
    <col min="9748" max="9748" width="11.5" style="522" customWidth="1"/>
    <col min="9749" max="9749" width="15.5" style="522" customWidth="1"/>
    <col min="9750" max="9753" width="12.6640625" style="522" customWidth="1"/>
    <col min="9754" max="9754" width="2.6640625" style="522" customWidth="1"/>
    <col min="9755" max="10002" width="8.83203125" style="522"/>
    <col min="10003" max="10003" width="3.33203125" style="522" customWidth="1"/>
    <col min="10004" max="10004" width="11.5" style="522" customWidth="1"/>
    <col min="10005" max="10005" width="15.5" style="522" customWidth="1"/>
    <col min="10006" max="10009" width="12.6640625" style="522" customWidth="1"/>
    <col min="10010" max="10010" width="2.6640625" style="522" customWidth="1"/>
    <col min="10011" max="10258" width="8.83203125" style="522"/>
    <col min="10259" max="10259" width="3.33203125" style="522" customWidth="1"/>
    <col min="10260" max="10260" width="11.5" style="522" customWidth="1"/>
    <col min="10261" max="10261" width="15.5" style="522" customWidth="1"/>
    <col min="10262" max="10265" width="12.6640625" style="522" customWidth="1"/>
    <col min="10266" max="10266" width="2.6640625" style="522" customWidth="1"/>
    <col min="10267" max="10514" width="8.83203125" style="522"/>
    <col min="10515" max="10515" width="3.33203125" style="522" customWidth="1"/>
    <col min="10516" max="10516" width="11.5" style="522" customWidth="1"/>
    <col min="10517" max="10517" width="15.5" style="522" customWidth="1"/>
    <col min="10518" max="10521" width="12.6640625" style="522" customWidth="1"/>
    <col min="10522" max="10522" width="2.6640625" style="522" customWidth="1"/>
    <col min="10523" max="10770" width="8.83203125" style="522"/>
    <col min="10771" max="10771" width="3.33203125" style="522" customWidth="1"/>
    <col min="10772" max="10772" width="11.5" style="522" customWidth="1"/>
    <col min="10773" max="10773" width="15.5" style="522" customWidth="1"/>
    <col min="10774" max="10777" width="12.6640625" style="522" customWidth="1"/>
    <col min="10778" max="10778" width="2.6640625" style="522" customWidth="1"/>
    <col min="10779" max="11026" width="8.83203125" style="522"/>
    <col min="11027" max="11027" width="3.33203125" style="522" customWidth="1"/>
    <col min="11028" max="11028" width="11.5" style="522" customWidth="1"/>
    <col min="11029" max="11029" width="15.5" style="522" customWidth="1"/>
    <col min="11030" max="11033" width="12.6640625" style="522" customWidth="1"/>
    <col min="11034" max="11034" width="2.6640625" style="522" customWidth="1"/>
    <col min="11035" max="11282" width="8.83203125" style="522"/>
    <col min="11283" max="11283" width="3.33203125" style="522" customWidth="1"/>
    <col min="11284" max="11284" width="11.5" style="522" customWidth="1"/>
    <col min="11285" max="11285" width="15.5" style="522" customWidth="1"/>
    <col min="11286" max="11289" width="12.6640625" style="522" customWidth="1"/>
    <col min="11290" max="11290" width="2.6640625" style="522" customWidth="1"/>
    <col min="11291" max="11538" width="8.83203125" style="522"/>
    <col min="11539" max="11539" width="3.33203125" style="522" customWidth="1"/>
    <col min="11540" max="11540" width="11.5" style="522" customWidth="1"/>
    <col min="11541" max="11541" width="15.5" style="522" customWidth="1"/>
    <col min="11542" max="11545" width="12.6640625" style="522" customWidth="1"/>
    <col min="11546" max="11546" width="2.6640625" style="522" customWidth="1"/>
    <col min="11547" max="11794" width="8.83203125" style="522"/>
    <col min="11795" max="11795" width="3.33203125" style="522" customWidth="1"/>
    <col min="11796" max="11796" width="11.5" style="522" customWidth="1"/>
    <col min="11797" max="11797" width="15.5" style="522" customWidth="1"/>
    <col min="11798" max="11801" width="12.6640625" style="522" customWidth="1"/>
    <col min="11802" max="11802" width="2.6640625" style="522" customWidth="1"/>
    <col min="11803" max="12050" width="8.83203125" style="522"/>
    <col min="12051" max="12051" width="3.33203125" style="522" customWidth="1"/>
    <col min="12052" max="12052" width="11.5" style="522" customWidth="1"/>
    <col min="12053" max="12053" width="15.5" style="522" customWidth="1"/>
    <col min="12054" max="12057" width="12.6640625" style="522" customWidth="1"/>
    <col min="12058" max="12058" width="2.6640625" style="522" customWidth="1"/>
    <col min="12059" max="12306" width="8.83203125" style="522"/>
    <col min="12307" max="12307" width="3.33203125" style="522" customWidth="1"/>
    <col min="12308" max="12308" width="11.5" style="522" customWidth="1"/>
    <col min="12309" max="12309" width="15.5" style="522" customWidth="1"/>
    <col min="12310" max="12313" width="12.6640625" style="522" customWidth="1"/>
    <col min="12314" max="12314" width="2.6640625" style="522" customWidth="1"/>
    <col min="12315" max="12562" width="8.83203125" style="522"/>
    <col min="12563" max="12563" width="3.33203125" style="522" customWidth="1"/>
    <col min="12564" max="12564" width="11.5" style="522" customWidth="1"/>
    <col min="12565" max="12565" width="15.5" style="522" customWidth="1"/>
    <col min="12566" max="12569" width="12.6640625" style="522" customWidth="1"/>
    <col min="12570" max="12570" width="2.6640625" style="522" customWidth="1"/>
    <col min="12571" max="12818" width="8.83203125" style="522"/>
    <col min="12819" max="12819" width="3.33203125" style="522" customWidth="1"/>
    <col min="12820" max="12820" width="11.5" style="522" customWidth="1"/>
    <col min="12821" max="12821" width="15.5" style="522" customWidth="1"/>
    <col min="12822" max="12825" width="12.6640625" style="522" customWidth="1"/>
    <col min="12826" max="12826" width="2.6640625" style="522" customWidth="1"/>
    <col min="12827" max="13074" width="8.83203125" style="522"/>
    <col min="13075" max="13075" width="3.33203125" style="522" customWidth="1"/>
    <col min="13076" max="13076" width="11.5" style="522" customWidth="1"/>
    <col min="13077" max="13077" width="15.5" style="522" customWidth="1"/>
    <col min="13078" max="13081" width="12.6640625" style="522" customWidth="1"/>
    <col min="13082" max="13082" width="2.6640625" style="522" customWidth="1"/>
    <col min="13083" max="13330" width="8.83203125" style="522"/>
    <col min="13331" max="13331" width="3.33203125" style="522" customWidth="1"/>
    <col min="13332" max="13332" width="11.5" style="522" customWidth="1"/>
    <col min="13333" max="13333" width="15.5" style="522" customWidth="1"/>
    <col min="13334" max="13337" width="12.6640625" style="522" customWidth="1"/>
    <col min="13338" max="13338" width="2.6640625" style="522" customWidth="1"/>
    <col min="13339" max="13586" width="8.83203125" style="522"/>
    <col min="13587" max="13587" width="3.33203125" style="522" customWidth="1"/>
    <col min="13588" max="13588" width="11.5" style="522" customWidth="1"/>
    <col min="13589" max="13589" width="15.5" style="522" customWidth="1"/>
    <col min="13590" max="13593" width="12.6640625" style="522" customWidth="1"/>
    <col min="13594" max="13594" width="2.6640625" style="522" customWidth="1"/>
    <col min="13595" max="13842" width="8.83203125" style="522"/>
    <col min="13843" max="13843" width="3.33203125" style="522" customWidth="1"/>
    <col min="13844" max="13844" width="11.5" style="522" customWidth="1"/>
    <col min="13845" max="13845" width="15.5" style="522" customWidth="1"/>
    <col min="13846" max="13849" width="12.6640625" style="522" customWidth="1"/>
    <col min="13850" max="13850" width="2.6640625" style="522" customWidth="1"/>
    <col min="13851" max="14098" width="8.83203125" style="522"/>
    <col min="14099" max="14099" width="3.33203125" style="522" customWidth="1"/>
    <col min="14100" max="14100" width="11.5" style="522" customWidth="1"/>
    <col min="14101" max="14101" width="15.5" style="522" customWidth="1"/>
    <col min="14102" max="14105" width="12.6640625" style="522" customWidth="1"/>
    <col min="14106" max="14106" width="2.6640625" style="522" customWidth="1"/>
    <col min="14107" max="14354" width="8.83203125" style="522"/>
    <col min="14355" max="14355" width="3.33203125" style="522" customWidth="1"/>
    <col min="14356" max="14356" width="11.5" style="522" customWidth="1"/>
    <col min="14357" max="14357" width="15.5" style="522" customWidth="1"/>
    <col min="14358" max="14361" width="12.6640625" style="522" customWidth="1"/>
    <col min="14362" max="14362" width="2.6640625" style="522" customWidth="1"/>
    <col min="14363" max="14610" width="8.83203125" style="522"/>
    <col min="14611" max="14611" width="3.33203125" style="522" customWidth="1"/>
    <col min="14612" max="14612" width="11.5" style="522" customWidth="1"/>
    <col min="14613" max="14613" width="15.5" style="522" customWidth="1"/>
    <col min="14614" max="14617" width="12.6640625" style="522" customWidth="1"/>
    <col min="14618" max="14618" width="2.6640625" style="522" customWidth="1"/>
    <col min="14619" max="14866" width="8.83203125" style="522"/>
    <col min="14867" max="14867" width="3.33203125" style="522" customWidth="1"/>
    <col min="14868" max="14868" width="11.5" style="522" customWidth="1"/>
    <col min="14869" max="14869" width="15.5" style="522" customWidth="1"/>
    <col min="14870" max="14873" width="12.6640625" style="522" customWidth="1"/>
    <col min="14874" max="14874" width="2.6640625" style="522" customWidth="1"/>
    <col min="14875" max="15122" width="8.83203125" style="522"/>
    <col min="15123" max="15123" width="3.33203125" style="522" customWidth="1"/>
    <col min="15124" max="15124" width="11.5" style="522" customWidth="1"/>
    <col min="15125" max="15125" width="15.5" style="522" customWidth="1"/>
    <col min="15126" max="15129" width="12.6640625" style="522" customWidth="1"/>
    <col min="15130" max="15130" width="2.6640625" style="522" customWidth="1"/>
    <col min="15131" max="15378" width="8.83203125" style="522"/>
    <col min="15379" max="15379" width="3.33203125" style="522" customWidth="1"/>
    <col min="15380" max="15380" width="11.5" style="522" customWidth="1"/>
    <col min="15381" max="15381" width="15.5" style="522" customWidth="1"/>
    <col min="15382" max="15385" width="12.6640625" style="522" customWidth="1"/>
    <col min="15386" max="15386" width="2.6640625" style="522" customWidth="1"/>
    <col min="15387" max="15634" width="8.83203125" style="522"/>
    <col min="15635" max="15635" width="3.33203125" style="522" customWidth="1"/>
    <col min="15636" max="15636" width="11.5" style="522" customWidth="1"/>
    <col min="15637" max="15637" width="15.5" style="522" customWidth="1"/>
    <col min="15638" max="15641" width="12.6640625" style="522" customWidth="1"/>
    <col min="15642" max="15642" width="2.6640625" style="522" customWidth="1"/>
    <col min="15643" max="15890" width="8.83203125" style="522"/>
    <col min="15891" max="15891" width="3.33203125" style="522" customWidth="1"/>
    <col min="15892" max="15892" width="11.5" style="522" customWidth="1"/>
    <col min="15893" max="15893" width="15.5" style="522" customWidth="1"/>
    <col min="15894" max="15897" width="12.6640625" style="522" customWidth="1"/>
    <col min="15898" max="15898" width="2.6640625" style="522" customWidth="1"/>
    <col min="15899" max="16146" width="8.83203125" style="522"/>
    <col min="16147" max="16147" width="3.33203125" style="522" customWidth="1"/>
    <col min="16148" max="16148" width="11.5" style="522" customWidth="1"/>
    <col min="16149" max="16149" width="15.5" style="522" customWidth="1"/>
    <col min="16150" max="16153" width="12.6640625" style="522" customWidth="1"/>
    <col min="16154" max="16154" width="2.6640625" style="522" customWidth="1"/>
    <col min="16155" max="16384" width="8.83203125" style="522"/>
  </cols>
  <sheetData>
    <row r="1" spans="2:74" ht="26" customHeight="1" x14ac:dyDescent="0.2">
      <c r="B1" s="1025" t="s">
        <v>471</v>
      </c>
      <c r="C1" s="1038"/>
      <c r="D1" s="1038"/>
      <c r="E1" s="1038"/>
      <c r="F1" s="1038"/>
      <c r="G1" s="1038"/>
      <c r="H1" s="1038"/>
      <c r="I1" s="1038"/>
      <c r="J1" s="1038"/>
      <c r="K1" s="1038"/>
    </row>
    <row r="2" spans="2:74" ht="14.25" customHeight="1" thickBot="1" x14ac:dyDescent="0.25">
      <c r="B2" s="571"/>
      <c r="C2" s="571"/>
      <c r="D2" s="571"/>
      <c r="E2" s="571"/>
      <c r="F2" s="571"/>
      <c r="G2" s="571"/>
      <c r="H2" s="571"/>
      <c r="I2" s="571"/>
      <c r="J2" s="571"/>
      <c r="K2" s="571"/>
    </row>
    <row r="3" spans="2:74" ht="16" x14ac:dyDescent="0.2">
      <c r="B3" s="1039" t="s">
        <v>472</v>
      </c>
      <c r="C3" s="1041" t="s">
        <v>465</v>
      </c>
      <c r="D3" s="1042"/>
      <c r="E3" s="1042"/>
      <c r="F3" s="1042"/>
      <c r="G3" s="1042"/>
      <c r="H3" s="1042"/>
      <c r="I3" s="1042"/>
      <c r="J3" s="1042"/>
      <c r="K3" s="1042"/>
      <c r="L3" s="1043"/>
      <c r="M3" s="1033" t="s">
        <v>466</v>
      </c>
      <c r="N3" s="1034"/>
      <c r="O3" s="1034"/>
      <c r="P3" s="1034"/>
      <c r="Q3" s="1034"/>
      <c r="R3" s="1034"/>
      <c r="S3" s="1034"/>
      <c r="T3" s="1034"/>
      <c r="U3" s="1034"/>
      <c r="V3" s="1035"/>
      <c r="W3" s="1033" t="s">
        <v>467</v>
      </c>
      <c r="X3" s="1034"/>
      <c r="Y3" s="1034"/>
      <c r="Z3" s="1034"/>
      <c r="AA3" s="1034"/>
      <c r="AB3" s="1034"/>
      <c r="AC3" s="1034"/>
      <c r="AD3" s="1034"/>
      <c r="AE3" s="1034"/>
      <c r="AF3" s="1035"/>
    </row>
    <row r="4" spans="2:74" ht="16" x14ac:dyDescent="0.2">
      <c r="B4" s="1040"/>
      <c r="C4" s="573" t="s">
        <v>386</v>
      </c>
      <c r="D4" s="334" t="s">
        <v>387</v>
      </c>
      <c r="E4" s="334" t="s">
        <v>388</v>
      </c>
      <c r="F4" s="334" t="s">
        <v>389</v>
      </c>
      <c r="G4" s="334" t="s">
        <v>390</v>
      </c>
      <c r="H4" s="334" t="s">
        <v>391</v>
      </c>
      <c r="I4" s="334" t="s">
        <v>392</v>
      </c>
      <c r="J4" s="334" t="s">
        <v>393</v>
      </c>
      <c r="K4" s="334" t="s">
        <v>394</v>
      </c>
      <c r="L4" s="574" t="s">
        <v>395</v>
      </c>
      <c r="M4" s="575" t="s">
        <v>386</v>
      </c>
      <c r="N4" s="363" t="s">
        <v>387</v>
      </c>
      <c r="O4" s="363" t="s">
        <v>388</v>
      </c>
      <c r="P4" s="363" t="s">
        <v>389</v>
      </c>
      <c r="Q4" s="363" t="s">
        <v>390</v>
      </c>
      <c r="R4" s="363" t="s">
        <v>391</v>
      </c>
      <c r="S4" s="334" t="s">
        <v>392</v>
      </c>
      <c r="T4" s="363" t="s">
        <v>393</v>
      </c>
      <c r="U4" s="363" t="s">
        <v>394</v>
      </c>
      <c r="V4" s="574" t="s">
        <v>395</v>
      </c>
      <c r="W4" s="575" t="s">
        <v>386</v>
      </c>
      <c r="X4" s="363" t="s">
        <v>387</v>
      </c>
      <c r="Y4" s="363" t="s">
        <v>388</v>
      </c>
      <c r="Z4" s="363" t="s">
        <v>389</v>
      </c>
      <c r="AA4" s="363" t="s">
        <v>390</v>
      </c>
      <c r="AB4" s="363" t="s">
        <v>391</v>
      </c>
      <c r="AC4" s="334" t="s">
        <v>392</v>
      </c>
      <c r="AD4" s="363" t="s">
        <v>393</v>
      </c>
      <c r="AE4" s="363" t="s">
        <v>394</v>
      </c>
      <c r="AF4" s="574" t="s">
        <v>395</v>
      </c>
    </row>
    <row r="5" spans="2:74" ht="17" x14ac:dyDescent="0.2">
      <c r="B5" s="576" t="s">
        <v>241</v>
      </c>
      <c r="C5" s="577">
        <f>S17</f>
        <v>3.7512829999999999</v>
      </c>
      <c r="D5" s="358">
        <f t="shared" ref="D5:D10" si="0">Y17</f>
        <v>0</v>
      </c>
      <c r="E5" s="358">
        <f t="shared" ref="E5:E10" si="1">AG17</f>
        <v>0.112663</v>
      </c>
      <c r="F5" s="358">
        <f t="shared" ref="F5:F10" si="2">AM17</f>
        <v>0</v>
      </c>
      <c r="G5" s="358">
        <f t="shared" ref="G5:G10" si="3">AV17</f>
        <v>4.1368710000000002</v>
      </c>
      <c r="H5" s="358">
        <f>P76</f>
        <v>6.6291890000000002</v>
      </c>
      <c r="I5" s="358">
        <f>S76</f>
        <v>0</v>
      </c>
      <c r="J5" s="358">
        <f>X76</f>
        <v>0</v>
      </c>
      <c r="K5" s="358">
        <f>AA76</f>
        <v>0</v>
      </c>
      <c r="L5" s="578">
        <f>AI76</f>
        <v>2.7106000000000002E-2</v>
      </c>
      <c r="M5" s="579">
        <f>S39</f>
        <v>80.434350685210021</v>
      </c>
      <c r="N5" s="580">
        <f t="shared" ref="N5:N10" si="4">Y39</f>
        <v>0</v>
      </c>
      <c r="O5" s="580">
        <f t="shared" ref="O5:O10" si="5">AG39</f>
        <v>3.5149477692602837</v>
      </c>
      <c r="P5" s="580">
        <f t="shared" ref="P5:P10" si="6">AM39</f>
        <v>0</v>
      </c>
      <c r="Q5" s="580">
        <f t="shared" ref="Q5:Q10" si="7">AV39</f>
        <v>136.7800523375042</v>
      </c>
      <c r="R5" s="580">
        <f>P98</f>
        <v>12897.729152183887</v>
      </c>
      <c r="S5" s="358">
        <f>S98</f>
        <v>0</v>
      </c>
      <c r="T5" s="580">
        <f>X98</f>
        <v>0</v>
      </c>
      <c r="U5" s="580">
        <f>AA98</f>
        <v>0</v>
      </c>
      <c r="V5" s="578">
        <f>AI98</f>
        <v>0.23278048520751268</v>
      </c>
      <c r="W5" s="581">
        <f>S61</f>
        <v>939531</v>
      </c>
      <c r="X5" s="582">
        <f t="shared" ref="X5:X10" si="8">Y61</f>
        <v>0</v>
      </c>
      <c r="Y5" s="582">
        <f t="shared" ref="Y5:Y10" si="9">AG61</f>
        <v>13</v>
      </c>
      <c r="Z5" s="582">
        <f t="shared" ref="Z5:Z10" si="10">AM61</f>
        <v>0</v>
      </c>
      <c r="AA5" s="582">
        <f t="shared" ref="AA5:AA10" si="11">AV61</f>
        <v>799222</v>
      </c>
      <c r="AB5" s="582">
        <f>P120</f>
        <v>4513</v>
      </c>
      <c r="AC5" s="583">
        <f>S120</f>
        <v>0</v>
      </c>
      <c r="AD5" s="582">
        <f>X120</f>
        <v>0</v>
      </c>
      <c r="AE5" s="582">
        <f>AA120</f>
        <v>0</v>
      </c>
      <c r="AF5" s="584">
        <f>AI120</f>
        <v>5</v>
      </c>
    </row>
    <row r="6" spans="2:74" ht="16" customHeight="1" x14ac:dyDescent="0.2">
      <c r="B6" s="585" t="s">
        <v>242</v>
      </c>
      <c r="C6" s="577">
        <f t="shared" ref="C6:C10" si="12">S18</f>
        <v>124.63041699999999</v>
      </c>
      <c r="D6" s="358">
        <f t="shared" si="0"/>
        <v>0</v>
      </c>
      <c r="E6" s="358">
        <f t="shared" si="1"/>
        <v>0.893266</v>
      </c>
      <c r="F6" s="358">
        <f t="shared" si="2"/>
        <v>10.110502</v>
      </c>
      <c r="G6" s="358">
        <f t="shared" si="3"/>
        <v>203.45448400000001</v>
      </c>
      <c r="H6" s="358">
        <f t="shared" ref="H6:H10" si="13">P77</f>
        <v>43.323855999999999</v>
      </c>
      <c r="I6" s="358">
        <f t="shared" ref="I6:I10" si="14">S77</f>
        <v>0</v>
      </c>
      <c r="J6" s="358">
        <f t="shared" ref="J6:J10" si="15">X77</f>
        <v>7.9400560000000002</v>
      </c>
      <c r="K6" s="358">
        <f t="shared" ref="K6:K10" si="16">AA77</f>
        <v>2.5266639999999998</v>
      </c>
      <c r="L6" s="578">
        <f t="shared" ref="L6:L10" si="17">AI77</f>
        <v>4.9383039999999996</v>
      </c>
      <c r="M6" s="579">
        <f t="shared" ref="M6:M10" si="18">S40</f>
        <v>6354.744723355343</v>
      </c>
      <c r="N6" s="580">
        <f t="shared" si="4"/>
        <v>0</v>
      </c>
      <c r="O6" s="580">
        <f t="shared" si="5"/>
        <v>188.93650221862916</v>
      </c>
      <c r="P6" s="580">
        <f t="shared" si="6"/>
        <v>346.67169121143445</v>
      </c>
      <c r="Q6" s="580">
        <f t="shared" si="7"/>
        <v>7560.7393146932518</v>
      </c>
      <c r="R6" s="580">
        <f t="shared" ref="R6:R10" si="19">P99</f>
        <v>114714.10773176367</v>
      </c>
      <c r="S6" s="358">
        <f t="shared" ref="S6:S10" si="20">S99</f>
        <v>0</v>
      </c>
      <c r="T6" s="580">
        <f t="shared" ref="T6:T10" si="21">X99</f>
        <v>3518.0821663192119</v>
      </c>
      <c r="U6" s="580">
        <f t="shared" ref="U6:U10" si="22">AA99</f>
        <v>1581.7998772218193</v>
      </c>
      <c r="V6" s="578">
        <f t="shared" ref="V6:V10" si="23">AI99</f>
        <v>3561.9967827549744</v>
      </c>
      <c r="W6" s="581">
        <f t="shared" ref="W6:W10" si="24">S62</f>
        <v>321907</v>
      </c>
      <c r="X6" s="582">
        <f t="shared" si="8"/>
        <v>0</v>
      </c>
      <c r="Y6" s="582">
        <f t="shared" si="9"/>
        <v>80</v>
      </c>
      <c r="Z6" s="582">
        <f t="shared" si="10"/>
        <v>933</v>
      </c>
      <c r="AA6" s="582">
        <f t="shared" si="11"/>
        <v>313731</v>
      </c>
      <c r="AB6" s="582">
        <f t="shared" ref="AB6:AB10" si="25">P121</f>
        <v>33489</v>
      </c>
      <c r="AC6" s="583">
        <f t="shared" ref="AC6:AC10" si="26">S121</f>
        <v>0</v>
      </c>
      <c r="AD6" s="582">
        <f t="shared" ref="AD6:AD10" si="27">X121</f>
        <v>26232</v>
      </c>
      <c r="AE6" s="582">
        <f t="shared" ref="AE6:AE10" si="28">AA121</f>
        <v>197</v>
      </c>
      <c r="AF6" s="584">
        <f t="shared" ref="AF6:AF10" si="29">AI121</f>
        <v>863</v>
      </c>
    </row>
    <row r="7" spans="2:74" ht="16" x14ac:dyDescent="0.2">
      <c r="B7" s="585" t="s">
        <v>243</v>
      </c>
      <c r="C7" s="577">
        <f t="shared" si="12"/>
        <v>452.11339500000003</v>
      </c>
      <c r="D7" s="358">
        <f t="shared" si="0"/>
        <v>4.1633000000000003E-2</v>
      </c>
      <c r="E7" s="358">
        <f t="shared" si="1"/>
        <v>27.940304999999999</v>
      </c>
      <c r="F7" s="358">
        <f t="shared" si="2"/>
        <v>16.318338000000001</v>
      </c>
      <c r="G7" s="358">
        <f t="shared" si="3"/>
        <v>570.75164099999995</v>
      </c>
      <c r="H7" s="358">
        <f t="shared" si="13"/>
        <v>1941.7519279999999</v>
      </c>
      <c r="I7" s="358">
        <f t="shared" si="14"/>
        <v>317.47934299999997</v>
      </c>
      <c r="J7" s="358">
        <f t="shared" si="15"/>
        <v>6.3673500000000001</v>
      </c>
      <c r="K7" s="358">
        <f t="shared" si="16"/>
        <v>15.815550999999999</v>
      </c>
      <c r="L7" s="578">
        <f t="shared" si="17"/>
        <v>5.7990490000000001</v>
      </c>
      <c r="M7" s="579">
        <f t="shared" si="18"/>
        <v>5050.6751699618571</v>
      </c>
      <c r="N7" s="580">
        <f t="shared" si="4"/>
        <v>3.8989608531664943E-2</v>
      </c>
      <c r="O7" s="580">
        <f t="shared" si="5"/>
        <v>386.35258506412708</v>
      </c>
      <c r="P7" s="580">
        <f t="shared" si="6"/>
        <v>4152.5178742555445</v>
      </c>
      <c r="Q7" s="580">
        <f t="shared" si="7"/>
        <v>5583.7300201198223</v>
      </c>
      <c r="R7" s="580">
        <f t="shared" si="19"/>
        <v>11965.751031478711</v>
      </c>
      <c r="S7" s="358">
        <f t="shared" si="20"/>
        <v>1789.8923872383007</v>
      </c>
      <c r="T7" s="580">
        <f t="shared" si="21"/>
        <v>1143.3994665311391</v>
      </c>
      <c r="U7" s="580">
        <f t="shared" si="22"/>
        <v>3619.0127473334364</v>
      </c>
      <c r="V7" s="578">
        <f t="shared" si="23"/>
        <v>28.348519362665581</v>
      </c>
      <c r="W7" s="581">
        <f t="shared" si="24"/>
        <v>2308358</v>
      </c>
      <c r="X7" s="582">
        <f t="shared" si="8"/>
        <v>280</v>
      </c>
      <c r="Y7" s="582">
        <f t="shared" si="9"/>
        <v>1584</v>
      </c>
      <c r="Z7" s="582">
        <f t="shared" si="10"/>
        <v>1816</v>
      </c>
      <c r="AA7" s="582">
        <f t="shared" si="11"/>
        <v>1636631</v>
      </c>
      <c r="AB7" s="582">
        <f t="shared" si="25"/>
        <v>97376</v>
      </c>
      <c r="AC7" s="583">
        <f t="shared" si="26"/>
        <v>1023</v>
      </c>
      <c r="AD7" s="582">
        <f t="shared" si="27"/>
        <v>2659</v>
      </c>
      <c r="AE7" s="582">
        <f t="shared" si="28"/>
        <v>1982</v>
      </c>
      <c r="AF7" s="584">
        <f t="shared" si="29"/>
        <v>3308</v>
      </c>
    </row>
    <row r="8" spans="2:74" ht="16" x14ac:dyDescent="0.2">
      <c r="B8" s="585" t="s">
        <v>244</v>
      </c>
      <c r="C8" s="577">
        <f t="shared" si="12"/>
        <v>525.48246400000005</v>
      </c>
      <c r="D8" s="358">
        <f t="shared" si="0"/>
        <v>1.5886999999999998E-2</v>
      </c>
      <c r="E8" s="358">
        <f t="shared" si="1"/>
        <v>10.275454</v>
      </c>
      <c r="F8" s="358">
        <f t="shared" si="2"/>
        <v>541.28373199999999</v>
      </c>
      <c r="G8" s="358">
        <f t="shared" si="3"/>
        <v>741.37857499999996</v>
      </c>
      <c r="H8" s="358">
        <f t="shared" si="13"/>
        <v>5.9205420000000002</v>
      </c>
      <c r="I8" s="358">
        <f t="shared" si="14"/>
        <v>339.00594599999999</v>
      </c>
      <c r="J8" s="358">
        <f t="shared" si="15"/>
        <v>1.6259589999999999</v>
      </c>
      <c r="K8" s="358">
        <f t="shared" si="16"/>
        <v>2.443E-2</v>
      </c>
      <c r="L8" s="578">
        <f t="shared" si="17"/>
        <v>4.6360000000000004E-3</v>
      </c>
      <c r="M8" s="579">
        <f t="shared" si="18"/>
        <v>7735.7777164913805</v>
      </c>
      <c r="N8" s="580">
        <f t="shared" si="4"/>
        <v>1.7798912714169952E-2</v>
      </c>
      <c r="O8" s="580">
        <f t="shared" si="5"/>
        <v>102.32090235639038</v>
      </c>
      <c r="P8" s="580">
        <f t="shared" si="6"/>
        <v>2667.9369260583926</v>
      </c>
      <c r="Q8" s="580">
        <f t="shared" si="7"/>
        <v>9090.2113003482082</v>
      </c>
      <c r="R8" s="580">
        <f t="shared" si="19"/>
        <v>807.05000436781199</v>
      </c>
      <c r="S8" s="358">
        <f t="shared" si="20"/>
        <v>280.3706756491888</v>
      </c>
      <c r="T8" s="580">
        <f t="shared" si="21"/>
        <v>28.32047537376085</v>
      </c>
      <c r="U8" s="580">
        <f t="shared" si="22"/>
        <v>0.97809374617645428</v>
      </c>
      <c r="V8" s="578">
        <f t="shared" si="23"/>
        <v>2.2044128018023829E-3</v>
      </c>
      <c r="W8" s="581">
        <f t="shared" si="24"/>
        <v>823697</v>
      </c>
      <c r="X8" s="582">
        <f t="shared" si="8"/>
        <v>1541</v>
      </c>
      <c r="Y8" s="582">
        <f t="shared" si="9"/>
        <v>5826</v>
      </c>
      <c r="Z8" s="582">
        <f t="shared" si="10"/>
        <v>25604</v>
      </c>
      <c r="AA8" s="582">
        <f t="shared" si="11"/>
        <v>611364</v>
      </c>
      <c r="AB8" s="582">
        <f t="shared" si="25"/>
        <v>2070</v>
      </c>
      <c r="AC8" s="583">
        <f t="shared" si="26"/>
        <v>1149</v>
      </c>
      <c r="AD8" s="582">
        <f t="shared" si="27"/>
        <v>296</v>
      </c>
      <c r="AE8" s="582">
        <f t="shared" si="28"/>
        <v>368</v>
      </c>
      <c r="AF8" s="584">
        <f t="shared" si="29"/>
        <v>436</v>
      </c>
    </row>
    <row r="9" spans="2:74" ht="16" x14ac:dyDescent="0.2">
      <c r="B9" s="585" t="s">
        <v>245</v>
      </c>
      <c r="C9" s="577">
        <f t="shared" si="12"/>
        <v>43.645296999999999</v>
      </c>
      <c r="D9" s="358">
        <f t="shared" si="0"/>
        <v>2.8699999999999998E-4</v>
      </c>
      <c r="E9" s="358">
        <f t="shared" si="1"/>
        <v>0</v>
      </c>
      <c r="F9" s="358">
        <f t="shared" si="2"/>
        <v>3.6499999999999998E-4</v>
      </c>
      <c r="G9" s="358">
        <f t="shared" si="3"/>
        <v>60.822592</v>
      </c>
      <c r="H9" s="358">
        <f t="shared" si="13"/>
        <v>0.64810599999999996</v>
      </c>
      <c r="I9" s="358">
        <f t="shared" si="14"/>
        <v>3.3000000000000003E-5</v>
      </c>
      <c r="J9" s="358">
        <f t="shared" si="15"/>
        <v>4.7028E-2</v>
      </c>
      <c r="K9" s="358">
        <f t="shared" si="16"/>
        <v>9.3519999999999992E-3</v>
      </c>
      <c r="L9" s="578">
        <f t="shared" si="17"/>
        <v>0</v>
      </c>
      <c r="M9" s="579">
        <f t="shared" si="18"/>
        <v>200.86375384325288</v>
      </c>
      <c r="N9" s="580">
        <f t="shared" si="4"/>
        <v>8.6273726992658299E-5</v>
      </c>
      <c r="O9" s="580">
        <f t="shared" si="5"/>
        <v>0</v>
      </c>
      <c r="P9" s="580">
        <f t="shared" si="6"/>
        <v>5.1132208318449438E-4</v>
      </c>
      <c r="Q9" s="580">
        <f t="shared" si="7"/>
        <v>337.09401847808624</v>
      </c>
      <c r="R9" s="580">
        <f t="shared" si="19"/>
        <v>129.12276969907001</v>
      </c>
      <c r="S9" s="358">
        <f t="shared" si="20"/>
        <v>5.4578322803536132E-2</v>
      </c>
      <c r="T9" s="580">
        <f t="shared" si="21"/>
        <v>0.89596298951982956</v>
      </c>
      <c r="U9" s="580">
        <f t="shared" si="22"/>
        <v>2.519600942428037</v>
      </c>
      <c r="V9" s="578">
        <f t="shared" si="23"/>
        <v>0</v>
      </c>
      <c r="W9" s="581">
        <f t="shared" si="24"/>
        <v>24243</v>
      </c>
      <c r="X9" s="582">
        <f t="shared" si="8"/>
        <v>11</v>
      </c>
      <c r="Y9" s="582">
        <f t="shared" si="9"/>
        <v>0</v>
      </c>
      <c r="Z9" s="582">
        <f t="shared" si="10"/>
        <v>193</v>
      </c>
      <c r="AA9" s="582">
        <f t="shared" si="11"/>
        <v>55855</v>
      </c>
      <c r="AB9" s="582">
        <f t="shared" si="25"/>
        <v>100</v>
      </c>
      <c r="AC9" s="583">
        <f t="shared" si="26"/>
        <v>8</v>
      </c>
      <c r="AD9" s="582">
        <f t="shared" si="27"/>
        <v>18</v>
      </c>
      <c r="AE9" s="582">
        <f t="shared" si="28"/>
        <v>267</v>
      </c>
      <c r="AF9" s="584">
        <f t="shared" si="29"/>
        <v>0</v>
      </c>
    </row>
    <row r="10" spans="2:74" ht="16" x14ac:dyDescent="0.2">
      <c r="B10" s="585" t="s">
        <v>473</v>
      </c>
      <c r="C10" s="577">
        <f t="shared" si="12"/>
        <v>1.6082540000000001</v>
      </c>
      <c r="D10" s="358">
        <f t="shared" si="0"/>
        <v>0</v>
      </c>
      <c r="E10" s="358">
        <f t="shared" si="1"/>
        <v>0</v>
      </c>
      <c r="F10" s="358">
        <f t="shared" si="2"/>
        <v>0</v>
      </c>
      <c r="G10" s="358">
        <f t="shared" si="3"/>
        <v>0.742344</v>
      </c>
      <c r="H10" s="358">
        <f t="shared" si="13"/>
        <v>3.0000000000000001E-5</v>
      </c>
      <c r="I10" s="358">
        <f t="shared" si="14"/>
        <v>2370.405354</v>
      </c>
      <c r="J10" s="358">
        <f t="shared" si="15"/>
        <v>3.0557999999999998E-2</v>
      </c>
      <c r="K10" s="358">
        <f t="shared" si="16"/>
        <v>0</v>
      </c>
      <c r="L10" s="578">
        <f t="shared" si="17"/>
        <v>0</v>
      </c>
      <c r="M10" s="579">
        <f t="shared" si="18"/>
        <v>34.261427076440583</v>
      </c>
      <c r="N10" s="580">
        <f t="shared" si="4"/>
        <v>0</v>
      </c>
      <c r="O10" s="580">
        <f t="shared" si="5"/>
        <v>0</v>
      </c>
      <c r="P10" s="580">
        <f t="shared" si="6"/>
        <v>0</v>
      </c>
      <c r="Q10" s="580">
        <f t="shared" si="7"/>
        <v>20.316297278477556</v>
      </c>
      <c r="R10" s="580">
        <f t="shared" si="19"/>
        <v>6.1167728226791899E-3</v>
      </c>
      <c r="S10" s="358">
        <f t="shared" si="20"/>
        <v>25733.680974249513</v>
      </c>
      <c r="T10" s="580">
        <f t="shared" si="21"/>
        <v>1.0971587723088281</v>
      </c>
      <c r="U10" s="580">
        <f t="shared" si="22"/>
        <v>0</v>
      </c>
      <c r="V10" s="578">
        <f t="shared" si="23"/>
        <v>0</v>
      </c>
      <c r="W10" s="581">
        <f t="shared" si="24"/>
        <v>302</v>
      </c>
      <c r="X10" s="582">
        <f t="shared" si="8"/>
        <v>0</v>
      </c>
      <c r="Y10" s="582">
        <f t="shared" si="9"/>
        <v>0</v>
      </c>
      <c r="Z10" s="582">
        <f t="shared" si="10"/>
        <v>0</v>
      </c>
      <c r="AA10" s="582">
        <f t="shared" si="11"/>
        <v>94</v>
      </c>
      <c r="AB10" s="582">
        <f t="shared" si="25"/>
        <v>15</v>
      </c>
      <c r="AC10" s="583">
        <f t="shared" si="26"/>
        <v>7168</v>
      </c>
      <c r="AD10" s="582">
        <f t="shared" si="27"/>
        <v>1</v>
      </c>
      <c r="AE10" s="582">
        <f t="shared" si="28"/>
        <v>0</v>
      </c>
      <c r="AF10" s="584">
        <f t="shared" si="29"/>
        <v>0</v>
      </c>
    </row>
    <row r="11" spans="2:74" ht="17" thickBot="1" x14ac:dyDescent="0.25">
      <c r="B11" s="342" t="s">
        <v>134</v>
      </c>
      <c r="C11" s="586">
        <f>SUM(C5:C10)</f>
        <v>1151.2311099999999</v>
      </c>
      <c r="D11" s="586">
        <f t="shared" ref="D11:AF11" si="30">SUM(D5:D10)</f>
        <v>5.7807000000000004E-2</v>
      </c>
      <c r="E11" s="586">
        <f t="shared" si="30"/>
        <v>39.221688</v>
      </c>
      <c r="F11" s="586">
        <f t="shared" si="30"/>
        <v>567.71293700000001</v>
      </c>
      <c r="G11" s="586">
        <f t="shared" si="30"/>
        <v>1581.286507</v>
      </c>
      <c r="H11" s="586">
        <f t="shared" si="30"/>
        <v>1998.273651</v>
      </c>
      <c r="I11" s="586">
        <f t="shared" si="30"/>
        <v>3026.890676</v>
      </c>
      <c r="J11" s="586">
        <f t="shared" si="30"/>
        <v>16.010950999999999</v>
      </c>
      <c r="K11" s="586">
        <f t="shared" si="30"/>
        <v>18.375996999999998</v>
      </c>
      <c r="L11" s="586">
        <f t="shared" si="30"/>
        <v>10.769094999999998</v>
      </c>
      <c r="M11" s="586">
        <f t="shared" si="30"/>
        <v>19456.75714141348</v>
      </c>
      <c r="N11" s="586">
        <f t="shared" si="30"/>
        <v>5.6874794972827554E-2</v>
      </c>
      <c r="O11" s="586">
        <f t="shared" si="30"/>
        <v>681.12493740840682</v>
      </c>
      <c r="P11" s="586">
        <f t="shared" si="30"/>
        <v>7167.1270028474546</v>
      </c>
      <c r="Q11" s="586">
        <f t="shared" si="30"/>
        <v>22728.87100325535</v>
      </c>
      <c r="R11" s="586">
        <f t="shared" si="30"/>
        <v>140513.76680626598</v>
      </c>
      <c r="S11" s="586">
        <f t="shared" si="30"/>
        <v>27803.998615459808</v>
      </c>
      <c r="T11" s="586">
        <f t="shared" si="30"/>
        <v>4691.7952299859408</v>
      </c>
      <c r="U11" s="586">
        <f t="shared" si="30"/>
        <v>5204.3103192438602</v>
      </c>
      <c r="V11" s="586">
        <f t="shared" si="30"/>
        <v>3590.5802870156494</v>
      </c>
      <c r="W11" s="587">
        <f t="shared" si="30"/>
        <v>4418038</v>
      </c>
      <c r="X11" s="587">
        <f t="shared" si="30"/>
        <v>1832</v>
      </c>
      <c r="Y11" s="587">
        <f t="shared" si="30"/>
        <v>7503</v>
      </c>
      <c r="Z11" s="587">
        <f t="shared" si="30"/>
        <v>28546</v>
      </c>
      <c r="AA11" s="587">
        <f t="shared" si="30"/>
        <v>3416897</v>
      </c>
      <c r="AB11" s="587">
        <f t="shared" si="30"/>
        <v>137563</v>
      </c>
      <c r="AC11" s="587">
        <f t="shared" si="30"/>
        <v>9348</v>
      </c>
      <c r="AD11" s="587">
        <f t="shared" si="30"/>
        <v>29206</v>
      </c>
      <c r="AE11" s="587">
        <f t="shared" si="30"/>
        <v>2814</v>
      </c>
      <c r="AF11" s="587">
        <f t="shared" si="30"/>
        <v>4612</v>
      </c>
    </row>
    <row r="12" spans="2:74" ht="16" x14ac:dyDescent="0.2">
      <c r="B12" s="342"/>
      <c r="C12" s="588"/>
      <c r="D12" s="588"/>
      <c r="E12" s="588"/>
      <c r="F12" s="588"/>
      <c r="G12" s="588"/>
      <c r="H12" s="588"/>
      <c r="I12" s="588"/>
      <c r="J12" s="588"/>
      <c r="K12" s="588"/>
      <c r="L12" s="589"/>
      <c r="M12" s="590"/>
      <c r="N12" s="590"/>
      <c r="O12" s="590"/>
      <c r="P12" s="590"/>
      <c r="Q12" s="590"/>
      <c r="R12" s="590"/>
      <c r="S12" s="590"/>
      <c r="T12" s="590"/>
      <c r="U12" s="590"/>
      <c r="V12" s="590"/>
      <c r="W12" s="591"/>
      <c r="X12" s="591"/>
      <c r="Y12" s="591"/>
      <c r="Z12" s="591"/>
      <c r="AA12" s="591"/>
      <c r="AB12" s="591"/>
      <c r="AC12" s="591"/>
      <c r="AD12" s="591"/>
      <c r="AE12" s="591"/>
      <c r="AF12" s="591"/>
    </row>
    <row r="13" spans="2:74" ht="16" x14ac:dyDescent="0.2">
      <c r="B13" s="367" t="s">
        <v>474</v>
      </c>
      <c r="L13" s="589"/>
      <c r="M13" s="590"/>
      <c r="N13" s="590"/>
      <c r="O13" s="590"/>
      <c r="P13" s="590"/>
      <c r="Q13" s="590"/>
      <c r="R13" s="590"/>
      <c r="S13" s="590"/>
      <c r="T13" s="590"/>
      <c r="U13" s="590"/>
      <c r="V13" s="590"/>
      <c r="W13" s="591"/>
      <c r="X13" s="591"/>
      <c r="Y13" s="591"/>
      <c r="Z13" s="591"/>
      <c r="AA13" s="591"/>
      <c r="AB13" s="591"/>
      <c r="AC13" s="591"/>
      <c r="AD13" s="591"/>
      <c r="AE13" s="591"/>
      <c r="AF13" s="591"/>
    </row>
    <row r="14" spans="2:74" ht="16" x14ac:dyDescent="0.15">
      <c r="L14" s="2"/>
      <c r="M14" s="348" t="s">
        <v>386</v>
      </c>
      <c r="T14" s="590"/>
      <c r="U14" s="348" t="s">
        <v>387</v>
      </c>
      <c r="AA14" s="348" t="s">
        <v>388</v>
      </c>
      <c r="AG14" s="521"/>
      <c r="AI14" s="348" t="s">
        <v>389</v>
      </c>
      <c r="AN14" s="348"/>
      <c r="AO14" s="348" t="s">
        <v>390</v>
      </c>
    </row>
    <row r="15" spans="2:74" x14ac:dyDescent="0.15">
      <c r="L15" s="2"/>
      <c r="M15" s="521" t="s">
        <v>398</v>
      </c>
      <c r="T15" s="590"/>
      <c r="U15" s="1029" t="s">
        <v>398</v>
      </c>
      <c r="V15" s="1029"/>
      <c r="W15" s="523"/>
      <c r="X15" s="523"/>
      <c r="Y15" s="523"/>
      <c r="AA15" s="521" t="s">
        <v>398</v>
      </c>
      <c r="AI15" s="521" t="s">
        <v>398</v>
      </c>
      <c r="AO15" s="521" t="s">
        <v>398</v>
      </c>
      <c r="AP15" s="521"/>
    </row>
    <row r="16" spans="2:74" s="561" customFormat="1" ht="34" x14ac:dyDescent="0.15">
      <c r="L16" s="2"/>
      <c r="M16" s="355" t="s">
        <v>475</v>
      </c>
      <c r="N16" s="356" t="s">
        <v>401</v>
      </c>
      <c r="O16" s="356" t="s">
        <v>402</v>
      </c>
      <c r="P16" s="356" t="s">
        <v>403</v>
      </c>
      <c r="Q16" s="356" t="s">
        <v>404</v>
      </c>
      <c r="R16" s="356" t="s">
        <v>405</v>
      </c>
      <c r="S16" s="356" t="s">
        <v>134</v>
      </c>
      <c r="T16" s="343"/>
      <c r="U16" s="355" t="s">
        <v>475</v>
      </c>
      <c r="V16" s="357" t="s">
        <v>406</v>
      </c>
      <c r="W16" s="357" t="s">
        <v>407</v>
      </c>
      <c r="X16" s="357" t="s">
        <v>405</v>
      </c>
      <c r="Y16" s="356" t="s">
        <v>134</v>
      </c>
      <c r="Z16" s="332"/>
      <c r="AA16" s="355" t="s">
        <v>475</v>
      </c>
      <c r="AB16" s="356" t="s">
        <v>408</v>
      </c>
      <c r="AC16" s="356" t="s">
        <v>409</v>
      </c>
      <c r="AD16" s="356" t="s">
        <v>410</v>
      </c>
      <c r="AE16" s="356" t="s">
        <v>411</v>
      </c>
      <c r="AF16" s="356" t="s">
        <v>405</v>
      </c>
      <c r="AG16" s="356" t="s">
        <v>134</v>
      </c>
      <c r="AH16" s="332"/>
      <c r="AI16" s="355" t="s">
        <v>475</v>
      </c>
      <c r="AJ16" s="356" t="str">
        <f t="shared" ref="AJ16:AL16" si="31">AJ26</f>
        <v>DPR</v>
      </c>
      <c r="AK16" s="356" t="str">
        <f t="shared" si="31"/>
        <v>GMI</v>
      </c>
      <c r="AL16" s="356" t="str">
        <f t="shared" si="31"/>
        <v>IMERG</v>
      </c>
      <c r="AM16" s="356" t="s">
        <v>134</v>
      </c>
      <c r="AN16" s="332"/>
      <c r="AO16" s="355" t="s">
        <v>475</v>
      </c>
      <c r="AP16" s="356" t="s">
        <v>413</v>
      </c>
      <c r="AQ16" s="356" t="s">
        <v>414</v>
      </c>
      <c r="AR16" s="356" t="s">
        <v>415</v>
      </c>
      <c r="AS16" s="356" t="s">
        <v>416</v>
      </c>
      <c r="AT16" s="356" t="s">
        <v>417</v>
      </c>
      <c r="AU16" s="356" t="s">
        <v>405</v>
      </c>
      <c r="AV16" s="356" t="s">
        <v>134</v>
      </c>
      <c r="AW16" s="522"/>
      <c r="AX16" s="522"/>
      <c r="AY16" s="522"/>
      <c r="AZ16" s="522"/>
      <c r="BA16" s="522"/>
      <c r="BB16" s="522"/>
      <c r="BC16" s="522"/>
      <c r="BD16" s="522"/>
      <c r="BE16" s="522"/>
      <c r="BF16" s="522"/>
      <c r="BG16" s="522"/>
      <c r="BH16" s="522"/>
      <c r="BI16" s="522"/>
      <c r="BJ16" s="522"/>
      <c r="BK16" s="522"/>
      <c r="BL16" s="522"/>
      <c r="BM16" s="522"/>
      <c r="BN16" s="522"/>
      <c r="BO16" s="522"/>
      <c r="BP16" s="522"/>
      <c r="BQ16" s="522"/>
      <c r="BR16" s="522"/>
      <c r="BS16" s="522"/>
      <c r="BT16" s="522"/>
      <c r="BU16" s="522"/>
      <c r="BV16" s="522"/>
    </row>
    <row r="17" spans="12:74" ht="17" x14ac:dyDescent="0.15">
      <c r="L17" s="2"/>
      <c r="M17" s="572" t="s">
        <v>241</v>
      </c>
      <c r="N17" s="362">
        <f t="shared" ref="N17:S22" si="32">N27/1000000</f>
        <v>3.6517000000000001E-2</v>
      </c>
      <c r="O17" s="362">
        <f t="shared" si="32"/>
        <v>3.21E-4</v>
      </c>
      <c r="P17" s="362">
        <f t="shared" si="32"/>
        <v>0</v>
      </c>
      <c r="Q17" s="362">
        <f t="shared" si="32"/>
        <v>2.983196</v>
      </c>
      <c r="R17" s="362">
        <f t="shared" si="32"/>
        <v>0.73124900000000004</v>
      </c>
      <c r="S17" s="362">
        <f>S27/1000000</f>
        <v>3.7512829999999999</v>
      </c>
      <c r="T17" s="343"/>
      <c r="U17" s="572" t="s">
        <v>241</v>
      </c>
      <c r="V17" s="356"/>
      <c r="W17" s="362">
        <f t="shared" ref="W17:Y18" si="33">W27/1000000</f>
        <v>0</v>
      </c>
      <c r="X17" s="362">
        <f t="shared" si="33"/>
        <v>0</v>
      </c>
      <c r="Y17" s="362">
        <f t="shared" si="33"/>
        <v>0</v>
      </c>
      <c r="Z17" s="332"/>
      <c r="AA17" s="572" t="s">
        <v>241</v>
      </c>
      <c r="AB17" s="362">
        <f t="shared" ref="AB17:AG22" si="34">AB27/1000000</f>
        <v>8.9300000000000004E-3</v>
      </c>
      <c r="AC17" s="362">
        <f t="shared" si="34"/>
        <v>7.0751999999999995E-2</v>
      </c>
      <c r="AD17" s="362">
        <f t="shared" si="34"/>
        <v>2.3179999999999999E-2</v>
      </c>
      <c r="AE17" s="362">
        <f t="shared" si="34"/>
        <v>0</v>
      </c>
      <c r="AF17" s="362">
        <f t="shared" si="34"/>
        <v>9.8010000000000007E-3</v>
      </c>
      <c r="AG17" s="417">
        <f>AG27/1000000</f>
        <v>0.112663</v>
      </c>
      <c r="AH17" s="332"/>
      <c r="AI17" s="572" t="s">
        <v>241</v>
      </c>
      <c r="AJ17" s="362">
        <f t="shared" ref="AJ17:AM22" si="35">AJ27/1000000</f>
        <v>0</v>
      </c>
      <c r="AK17" s="362">
        <f t="shared" si="35"/>
        <v>0</v>
      </c>
      <c r="AL17" s="362">
        <f t="shared" si="35"/>
        <v>0</v>
      </c>
      <c r="AM17" s="417">
        <f>AM27/1000000</f>
        <v>0</v>
      </c>
      <c r="AN17" s="332"/>
      <c r="AO17" s="572" t="s">
        <v>241</v>
      </c>
      <c r="AP17" s="362">
        <f t="shared" ref="AP17:AV22" si="36">AP27/1000000</f>
        <v>0</v>
      </c>
      <c r="AQ17" s="362">
        <f t="shared" si="36"/>
        <v>0</v>
      </c>
      <c r="AR17" s="362">
        <f t="shared" si="36"/>
        <v>5.8791000000000003E-2</v>
      </c>
      <c r="AS17" s="362">
        <f t="shared" si="36"/>
        <v>3.9546299999999999</v>
      </c>
      <c r="AT17" s="362">
        <f t="shared" si="36"/>
        <v>0</v>
      </c>
      <c r="AU17" s="362">
        <f t="shared" si="36"/>
        <v>0.12345</v>
      </c>
      <c r="AV17" s="362">
        <f>AV27/1000000</f>
        <v>4.1368710000000002</v>
      </c>
    </row>
    <row r="18" spans="12:74" ht="16" x14ac:dyDescent="0.15">
      <c r="L18" s="2"/>
      <c r="M18" s="592" t="s">
        <v>242</v>
      </c>
      <c r="N18" s="362">
        <f t="shared" si="32"/>
        <v>49.237518000000001</v>
      </c>
      <c r="O18" s="362">
        <f t="shared" si="32"/>
        <v>0.232768</v>
      </c>
      <c r="P18" s="362">
        <f t="shared" si="32"/>
        <v>3.2543999999999997E-2</v>
      </c>
      <c r="Q18" s="362">
        <f t="shared" si="32"/>
        <v>75.127587000000005</v>
      </c>
      <c r="R18" s="362">
        <f t="shared" si="32"/>
        <v>0</v>
      </c>
      <c r="S18" s="362">
        <f>S28/1000000</f>
        <v>124.63041699999999</v>
      </c>
      <c r="T18" s="343"/>
      <c r="U18" s="592" t="s">
        <v>242</v>
      </c>
      <c r="V18" s="362">
        <f>V28/1000000</f>
        <v>0</v>
      </c>
      <c r="W18" s="362">
        <f t="shared" si="33"/>
        <v>0</v>
      </c>
      <c r="X18" s="362">
        <f t="shared" si="33"/>
        <v>0</v>
      </c>
      <c r="Y18" s="362">
        <f t="shared" si="33"/>
        <v>0</v>
      </c>
      <c r="Z18" s="333"/>
      <c r="AA18" s="592" t="s">
        <v>242</v>
      </c>
      <c r="AB18" s="362">
        <f t="shared" si="34"/>
        <v>9.9999999999999995E-7</v>
      </c>
      <c r="AC18" s="362">
        <f t="shared" si="34"/>
        <v>8.3740999999999996E-2</v>
      </c>
      <c r="AD18" s="362">
        <f t="shared" si="34"/>
        <v>0.74365599999999998</v>
      </c>
      <c r="AE18" s="362">
        <f t="shared" si="34"/>
        <v>6.5867999999999996E-2</v>
      </c>
      <c r="AF18" s="362">
        <f t="shared" si="34"/>
        <v>0</v>
      </c>
      <c r="AG18" s="417">
        <f>AG28/1000000</f>
        <v>0.893266</v>
      </c>
      <c r="AH18" s="333"/>
      <c r="AI18" s="592" t="s">
        <v>242</v>
      </c>
      <c r="AJ18" s="362">
        <f t="shared" si="35"/>
        <v>0</v>
      </c>
      <c r="AK18" s="362">
        <f t="shared" si="35"/>
        <v>3.0093990000000002</v>
      </c>
      <c r="AL18" s="362">
        <f t="shared" si="35"/>
        <v>7.1011030000000002</v>
      </c>
      <c r="AM18" s="417">
        <f>AM28/1000000</f>
        <v>10.110502</v>
      </c>
      <c r="AN18" s="333"/>
      <c r="AO18" s="592" t="s">
        <v>242</v>
      </c>
      <c r="AP18" s="362">
        <f t="shared" si="36"/>
        <v>110.42713999999999</v>
      </c>
      <c r="AQ18" s="362">
        <f t="shared" si="36"/>
        <v>4.8225999999999998E-2</v>
      </c>
      <c r="AR18" s="362">
        <f t="shared" si="36"/>
        <v>19.890431</v>
      </c>
      <c r="AS18" s="362">
        <f t="shared" si="36"/>
        <v>73.088684999999998</v>
      </c>
      <c r="AT18" s="362">
        <f t="shared" si="36"/>
        <v>1.9999999999999999E-6</v>
      </c>
      <c r="AU18" s="362">
        <f t="shared" si="36"/>
        <v>0</v>
      </c>
      <c r="AV18" s="362">
        <f>AV28/1000000</f>
        <v>203.45448400000001</v>
      </c>
    </row>
    <row r="19" spans="12:74" ht="16" x14ac:dyDescent="0.15">
      <c r="L19" s="2"/>
      <c r="M19" s="592" t="s">
        <v>243</v>
      </c>
      <c r="N19" s="362">
        <f t="shared" si="32"/>
        <v>94.026972999999998</v>
      </c>
      <c r="O19" s="362">
        <f t="shared" si="32"/>
        <v>8.5850939999999998</v>
      </c>
      <c r="P19" s="362">
        <f t="shared" si="32"/>
        <v>14.662426</v>
      </c>
      <c r="Q19" s="362">
        <f t="shared" si="32"/>
        <v>334.83682099999999</v>
      </c>
      <c r="R19" s="362">
        <f t="shared" si="32"/>
        <v>2.081E-3</v>
      </c>
      <c r="S19" s="362">
        <f t="shared" si="32"/>
        <v>452.11339500000003</v>
      </c>
      <c r="T19" s="343"/>
      <c r="U19" s="592" t="s">
        <v>243</v>
      </c>
      <c r="V19" s="362">
        <f t="shared" ref="V19:Y22" si="37">V29/1000000</f>
        <v>4.1633000000000003E-2</v>
      </c>
      <c r="W19" s="362">
        <f t="shared" si="37"/>
        <v>0</v>
      </c>
      <c r="X19" s="362">
        <f t="shared" si="37"/>
        <v>0</v>
      </c>
      <c r="Y19" s="362">
        <f t="shared" si="37"/>
        <v>4.1633000000000003E-2</v>
      </c>
      <c r="Z19" s="333"/>
      <c r="AA19" s="592" t="s">
        <v>243</v>
      </c>
      <c r="AB19" s="362">
        <f t="shared" si="34"/>
        <v>1.2130000000000001E-3</v>
      </c>
      <c r="AC19" s="362">
        <f t="shared" si="34"/>
        <v>9.194896</v>
      </c>
      <c r="AD19" s="362">
        <f t="shared" si="34"/>
        <v>18.463539000000001</v>
      </c>
      <c r="AE19" s="362">
        <f t="shared" si="34"/>
        <v>0.28065699999999999</v>
      </c>
      <c r="AF19" s="362">
        <f t="shared" si="34"/>
        <v>0</v>
      </c>
      <c r="AG19" s="417">
        <f t="shared" si="34"/>
        <v>27.940304999999999</v>
      </c>
      <c r="AH19" s="333"/>
      <c r="AI19" s="592" t="s">
        <v>243</v>
      </c>
      <c r="AJ19" s="362">
        <f t="shared" si="35"/>
        <v>9.4107760000000003</v>
      </c>
      <c r="AK19" s="362">
        <f t="shared" si="35"/>
        <v>1.055674</v>
      </c>
      <c r="AL19" s="362">
        <f t="shared" si="35"/>
        <v>5.8518879999999998</v>
      </c>
      <c r="AM19" s="417">
        <f t="shared" si="35"/>
        <v>16.318338000000001</v>
      </c>
      <c r="AN19" s="333"/>
      <c r="AO19" s="592" t="s">
        <v>243</v>
      </c>
      <c r="AP19" s="362">
        <f t="shared" si="36"/>
        <v>302.41851500000001</v>
      </c>
      <c r="AQ19" s="362">
        <f t="shared" si="36"/>
        <v>12.624981</v>
      </c>
      <c r="AR19" s="362">
        <f t="shared" si="36"/>
        <v>4.1576490000000002</v>
      </c>
      <c r="AS19" s="362">
        <f t="shared" si="36"/>
        <v>251.43960300000001</v>
      </c>
      <c r="AT19" s="362">
        <f t="shared" si="36"/>
        <v>0.11089300000000001</v>
      </c>
      <c r="AU19" s="362">
        <f t="shared" si="36"/>
        <v>0</v>
      </c>
      <c r="AV19" s="362">
        <f t="shared" si="36"/>
        <v>570.75164099999995</v>
      </c>
    </row>
    <row r="20" spans="12:74" ht="16" x14ac:dyDescent="0.15">
      <c r="L20" s="2"/>
      <c r="M20" s="592" t="s">
        <v>244</v>
      </c>
      <c r="N20" s="362">
        <f t="shared" si="32"/>
        <v>1.315337</v>
      </c>
      <c r="O20" s="362">
        <f t="shared" si="32"/>
        <v>2.6204689999999999</v>
      </c>
      <c r="P20" s="362">
        <f t="shared" si="32"/>
        <v>0.71299000000000001</v>
      </c>
      <c r="Q20" s="362">
        <f t="shared" si="32"/>
        <v>520.83349699999997</v>
      </c>
      <c r="R20" s="362">
        <f t="shared" si="32"/>
        <v>1.7100000000000001E-4</v>
      </c>
      <c r="S20" s="362">
        <f t="shared" si="32"/>
        <v>525.48246400000005</v>
      </c>
      <c r="T20" s="343"/>
      <c r="U20" s="592" t="s">
        <v>244</v>
      </c>
      <c r="V20" s="362">
        <f t="shared" si="37"/>
        <v>1.4311000000000001E-2</v>
      </c>
      <c r="W20" s="362">
        <f t="shared" si="37"/>
        <v>1.5759999999999999E-3</v>
      </c>
      <c r="X20" s="362">
        <f t="shared" si="37"/>
        <v>3.4600000000000001E-4</v>
      </c>
      <c r="Y20" s="362">
        <f t="shared" si="37"/>
        <v>1.5886999999999998E-2</v>
      </c>
      <c r="Z20" s="333"/>
      <c r="AA20" s="592" t="s">
        <v>244</v>
      </c>
      <c r="AB20" s="362">
        <f t="shared" si="34"/>
        <v>3.7800000000000003E-4</v>
      </c>
      <c r="AC20" s="362">
        <f t="shared" si="34"/>
        <v>1.0959840000000001</v>
      </c>
      <c r="AD20" s="362">
        <f t="shared" si="34"/>
        <v>9.1579650000000008</v>
      </c>
      <c r="AE20" s="362">
        <f t="shared" si="34"/>
        <v>2.1127E-2</v>
      </c>
      <c r="AF20" s="362">
        <f t="shared" si="34"/>
        <v>0</v>
      </c>
      <c r="AG20" s="417">
        <f t="shared" si="34"/>
        <v>10.275454</v>
      </c>
      <c r="AH20" s="333"/>
      <c r="AI20" s="592" t="s">
        <v>244</v>
      </c>
      <c r="AJ20" s="362">
        <f t="shared" si="35"/>
        <v>0.82530099999999995</v>
      </c>
      <c r="AK20" s="362">
        <f t="shared" si="35"/>
        <v>2.8396000000000001E-2</v>
      </c>
      <c r="AL20" s="362">
        <f t="shared" si="35"/>
        <v>540.43003499999998</v>
      </c>
      <c r="AM20" s="417">
        <f t="shared" si="35"/>
        <v>541.28373199999999</v>
      </c>
      <c r="AN20" s="333"/>
      <c r="AO20" s="592" t="s">
        <v>244</v>
      </c>
      <c r="AP20" s="362">
        <f t="shared" si="36"/>
        <v>29.639900999999998</v>
      </c>
      <c r="AQ20" s="362">
        <f t="shared" si="36"/>
        <v>1.2878039999999999</v>
      </c>
      <c r="AR20" s="362">
        <f t="shared" si="36"/>
        <v>0.51681699999999997</v>
      </c>
      <c r="AS20" s="362">
        <f t="shared" si="36"/>
        <v>709.738788</v>
      </c>
      <c r="AT20" s="362">
        <f t="shared" si="36"/>
        <v>0.19526499999999999</v>
      </c>
      <c r="AU20" s="362">
        <f t="shared" si="36"/>
        <v>0</v>
      </c>
      <c r="AV20" s="362">
        <f t="shared" si="36"/>
        <v>741.37857499999996</v>
      </c>
    </row>
    <row r="21" spans="12:74" ht="16" x14ac:dyDescent="0.15">
      <c r="L21" s="2"/>
      <c r="M21" s="592" t="s">
        <v>245</v>
      </c>
      <c r="N21" s="362">
        <f t="shared" si="32"/>
        <v>0</v>
      </c>
      <c r="O21" s="362">
        <f t="shared" si="32"/>
        <v>1.01E-4</v>
      </c>
      <c r="P21" s="362">
        <f t="shared" si="32"/>
        <v>2.4459999999999998E-3</v>
      </c>
      <c r="Q21" s="362">
        <f t="shared" si="32"/>
        <v>43.642749999999999</v>
      </c>
      <c r="R21" s="362">
        <f t="shared" si="32"/>
        <v>0</v>
      </c>
      <c r="S21" s="362">
        <f t="shared" si="32"/>
        <v>43.645296999999999</v>
      </c>
      <c r="T21" s="343"/>
      <c r="U21" s="592" t="s">
        <v>245</v>
      </c>
      <c r="V21" s="362">
        <f t="shared" si="37"/>
        <v>2.8699999999999998E-4</v>
      </c>
      <c r="W21" s="362">
        <f t="shared" si="37"/>
        <v>0</v>
      </c>
      <c r="X21" s="362">
        <f t="shared" si="37"/>
        <v>0</v>
      </c>
      <c r="Y21" s="362">
        <f t="shared" si="37"/>
        <v>2.8699999999999998E-4</v>
      </c>
      <c r="Z21" s="333"/>
      <c r="AA21" s="592" t="s">
        <v>245</v>
      </c>
      <c r="AB21" s="362">
        <f t="shared" si="34"/>
        <v>0</v>
      </c>
      <c r="AC21" s="362">
        <f t="shared" si="34"/>
        <v>0</v>
      </c>
      <c r="AD21" s="362">
        <f t="shared" si="34"/>
        <v>0</v>
      </c>
      <c r="AE21" s="362">
        <f t="shared" si="34"/>
        <v>0</v>
      </c>
      <c r="AF21" s="362">
        <f t="shared" si="34"/>
        <v>0</v>
      </c>
      <c r="AG21" s="417">
        <f t="shared" si="34"/>
        <v>0</v>
      </c>
      <c r="AH21" s="333"/>
      <c r="AI21" s="592" t="s">
        <v>245</v>
      </c>
      <c r="AJ21" s="362">
        <f t="shared" si="35"/>
        <v>0</v>
      </c>
      <c r="AK21" s="362">
        <f t="shared" si="35"/>
        <v>2.13E-4</v>
      </c>
      <c r="AL21" s="362">
        <f t="shared" si="35"/>
        <v>1.5200000000000001E-4</v>
      </c>
      <c r="AM21" s="417">
        <f t="shared" si="35"/>
        <v>3.6499999999999998E-4</v>
      </c>
      <c r="AN21" s="333"/>
      <c r="AO21" s="592" t="s">
        <v>245</v>
      </c>
      <c r="AP21" s="362">
        <f t="shared" si="36"/>
        <v>0</v>
      </c>
      <c r="AQ21" s="362">
        <f t="shared" si="36"/>
        <v>3.1350000000000002E-3</v>
      </c>
      <c r="AR21" s="362">
        <f t="shared" si="36"/>
        <v>2.2699999999999999E-4</v>
      </c>
      <c r="AS21" s="362">
        <f t="shared" si="36"/>
        <v>60.819229999999997</v>
      </c>
      <c r="AT21" s="362">
        <f t="shared" si="36"/>
        <v>0</v>
      </c>
      <c r="AU21" s="362">
        <f t="shared" si="36"/>
        <v>0</v>
      </c>
      <c r="AV21" s="362">
        <f t="shared" si="36"/>
        <v>60.822592</v>
      </c>
    </row>
    <row r="22" spans="12:74" ht="16" x14ac:dyDescent="0.15">
      <c r="L22" s="2"/>
      <c r="M22" s="592" t="s">
        <v>473</v>
      </c>
      <c r="N22" s="362">
        <f t="shared" si="32"/>
        <v>3.0000000000000001E-6</v>
      </c>
      <c r="O22" s="362">
        <f t="shared" si="32"/>
        <v>0.27512300000000001</v>
      </c>
      <c r="P22" s="362">
        <f t="shared" si="32"/>
        <v>1.05</v>
      </c>
      <c r="Q22" s="362">
        <f t="shared" si="32"/>
        <v>0.27544299999999999</v>
      </c>
      <c r="R22" s="362">
        <f t="shared" si="32"/>
        <v>7.685E-3</v>
      </c>
      <c r="S22" s="362">
        <f t="shared" si="32"/>
        <v>1.6082540000000001</v>
      </c>
      <c r="T22" s="343"/>
      <c r="U22" s="592" t="s">
        <v>473</v>
      </c>
      <c r="V22" s="362">
        <f t="shared" si="37"/>
        <v>0</v>
      </c>
      <c r="W22" s="362">
        <f t="shared" si="37"/>
        <v>0</v>
      </c>
      <c r="X22" s="362">
        <f t="shared" si="37"/>
        <v>0</v>
      </c>
      <c r="Y22" s="362">
        <f t="shared" si="37"/>
        <v>0</v>
      </c>
      <c r="Z22" s="333"/>
      <c r="AA22" s="592" t="s">
        <v>473</v>
      </c>
      <c r="AB22" s="362">
        <f t="shared" si="34"/>
        <v>0</v>
      </c>
      <c r="AC22" s="362">
        <f t="shared" si="34"/>
        <v>0</v>
      </c>
      <c r="AD22" s="362">
        <f t="shared" si="34"/>
        <v>0</v>
      </c>
      <c r="AE22" s="362">
        <f t="shared" si="34"/>
        <v>0</v>
      </c>
      <c r="AF22" s="362">
        <f t="shared" si="34"/>
        <v>0</v>
      </c>
      <c r="AG22" s="417">
        <f t="shared" si="34"/>
        <v>0</v>
      </c>
      <c r="AH22" s="333"/>
      <c r="AI22" s="592" t="s">
        <v>473</v>
      </c>
      <c r="AJ22" s="362">
        <f t="shared" si="35"/>
        <v>0</v>
      </c>
      <c r="AK22" s="362">
        <f t="shared" si="35"/>
        <v>0</v>
      </c>
      <c r="AL22" s="362">
        <f t="shared" si="35"/>
        <v>0</v>
      </c>
      <c r="AM22" s="417">
        <f t="shared" si="35"/>
        <v>0</v>
      </c>
      <c r="AN22" s="333"/>
      <c r="AO22" s="592" t="s">
        <v>473</v>
      </c>
      <c r="AP22" s="362">
        <f t="shared" si="36"/>
        <v>1.7E-5</v>
      </c>
      <c r="AQ22" s="362">
        <f t="shared" si="36"/>
        <v>0.62831999999999999</v>
      </c>
      <c r="AR22" s="362">
        <f t="shared" si="36"/>
        <v>0</v>
      </c>
      <c r="AS22" s="362">
        <f t="shared" si="36"/>
        <v>0.11400399999999999</v>
      </c>
      <c r="AT22" s="362">
        <f t="shared" si="36"/>
        <v>3.0000000000000001E-6</v>
      </c>
      <c r="AU22" s="362">
        <f t="shared" si="36"/>
        <v>0</v>
      </c>
      <c r="AV22" s="362">
        <f t="shared" si="36"/>
        <v>0.742344</v>
      </c>
    </row>
    <row r="23" spans="12:74" ht="16" x14ac:dyDescent="0.15">
      <c r="L23" s="2"/>
      <c r="M23" s="593" t="s">
        <v>134</v>
      </c>
      <c r="N23" s="594">
        <f>SUM(N17:N22)</f>
        <v>144.61634799999999</v>
      </c>
      <c r="O23" s="594">
        <f t="shared" ref="O23:S23" si="38">SUM(O17:O22)</f>
        <v>11.713876000000001</v>
      </c>
      <c r="P23" s="594">
        <f t="shared" si="38"/>
        <v>16.460405999999999</v>
      </c>
      <c r="Q23" s="594">
        <f t="shared" si="38"/>
        <v>977.69929400000001</v>
      </c>
      <c r="R23" s="594">
        <f t="shared" si="38"/>
        <v>0.74118600000000012</v>
      </c>
      <c r="S23" s="594">
        <f t="shared" si="38"/>
        <v>1151.2311099999999</v>
      </c>
      <c r="T23" s="343"/>
      <c r="U23" s="593" t="s">
        <v>134</v>
      </c>
      <c r="V23" s="594">
        <f t="shared" ref="V23:Y23" si="39">SUM(V17:V22)</f>
        <v>5.623100000000001E-2</v>
      </c>
      <c r="W23" s="594">
        <f t="shared" si="39"/>
        <v>1.5759999999999999E-3</v>
      </c>
      <c r="X23" s="594">
        <f t="shared" si="39"/>
        <v>3.4600000000000001E-4</v>
      </c>
      <c r="Y23" s="594">
        <f t="shared" si="39"/>
        <v>5.7807000000000004E-2</v>
      </c>
      <c r="Z23" s="333"/>
      <c r="AA23" s="593" t="s">
        <v>134</v>
      </c>
      <c r="AB23" s="594">
        <f t="shared" ref="AB23:AG23" si="40">SUM(AB17:AB22)</f>
        <v>1.0522E-2</v>
      </c>
      <c r="AC23" s="594">
        <f t="shared" si="40"/>
        <v>10.445373</v>
      </c>
      <c r="AD23" s="594">
        <f t="shared" si="40"/>
        <v>28.388340000000003</v>
      </c>
      <c r="AE23" s="594">
        <f t="shared" si="40"/>
        <v>0.36765199999999998</v>
      </c>
      <c r="AF23" s="594">
        <f t="shared" si="40"/>
        <v>9.8010000000000007E-3</v>
      </c>
      <c r="AG23" s="594">
        <f t="shared" si="40"/>
        <v>39.221688</v>
      </c>
      <c r="AH23" s="333"/>
      <c r="AI23" s="593" t="s">
        <v>134</v>
      </c>
      <c r="AJ23" s="594">
        <f t="shared" ref="AJ23:AM23" si="41">SUM(AJ17:AJ22)</f>
        <v>10.236077</v>
      </c>
      <c r="AK23" s="594">
        <f t="shared" si="41"/>
        <v>4.0936819999999994</v>
      </c>
      <c r="AL23" s="594">
        <f t="shared" si="41"/>
        <v>553.38317799999993</v>
      </c>
      <c r="AM23" s="594">
        <f t="shared" si="41"/>
        <v>567.71293700000001</v>
      </c>
      <c r="AN23" s="333"/>
      <c r="AO23" s="593" t="s">
        <v>134</v>
      </c>
      <c r="AP23" s="594">
        <f t="shared" ref="AP23:AV23" si="42">SUM(AP17:AP22)</f>
        <v>442.48557300000004</v>
      </c>
      <c r="AQ23" s="594">
        <f t="shared" si="42"/>
        <v>14.592466</v>
      </c>
      <c r="AR23" s="594">
        <f t="shared" si="42"/>
        <v>24.623914999999997</v>
      </c>
      <c r="AS23" s="594">
        <f t="shared" si="42"/>
        <v>1099.1549400000001</v>
      </c>
      <c r="AT23" s="594">
        <f t="shared" si="42"/>
        <v>0.30616299999999996</v>
      </c>
      <c r="AU23" s="594">
        <f t="shared" si="42"/>
        <v>0.12345</v>
      </c>
      <c r="AV23" s="594">
        <f t="shared" si="42"/>
        <v>1581.286507</v>
      </c>
    </row>
    <row r="24" spans="12:74" x14ac:dyDescent="0.15">
      <c r="L24" s="2"/>
      <c r="N24" s="521"/>
      <c r="T24" s="590"/>
      <c r="AA24" s="521"/>
      <c r="AP24" s="521"/>
    </row>
    <row r="25" spans="12:74" s="561" customFormat="1" x14ac:dyDescent="0.15">
      <c r="L25" s="2"/>
      <c r="M25" s="521" t="s">
        <v>427</v>
      </c>
      <c r="N25" s="522"/>
      <c r="O25" s="522"/>
      <c r="P25" s="522"/>
      <c r="Q25" s="522"/>
      <c r="R25" s="522"/>
      <c r="S25" s="522"/>
      <c r="T25" s="590"/>
      <c r="U25" s="1029" t="s">
        <v>427</v>
      </c>
      <c r="V25" s="1029"/>
      <c r="W25" s="523"/>
      <c r="X25" s="523"/>
      <c r="Y25" s="523"/>
      <c r="Z25" s="522"/>
      <c r="AA25" s="521" t="s">
        <v>427</v>
      </c>
      <c r="AB25" s="522"/>
      <c r="AC25" s="522"/>
      <c r="AD25" s="522"/>
      <c r="AE25" s="522"/>
      <c r="AF25" s="522"/>
      <c r="AG25" s="522"/>
      <c r="AH25" s="522"/>
      <c r="AI25" s="521" t="s">
        <v>427</v>
      </c>
      <c r="AJ25" s="522"/>
      <c r="AK25" s="522"/>
      <c r="AL25" s="522"/>
      <c r="AM25" s="522"/>
      <c r="AN25" s="522"/>
      <c r="AO25" s="521" t="s">
        <v>427</v>
      </c>
      <c r="AP25" s="521"/>
      <c r="AQ25" s="522"/>
      <c r="AR25" s="522"/>
      <c r="AS25" s="522"/>
      <c r="AT25" s="522"/>
      <c r="AU25" s="522"/>
      <c r="AV25" s="522"/>
      <c r="AW25" s="522"/>
      <c r="AX25" s="522"/>
      <c r="AY25" s="522"/>
      <c r="AZ25" s="522"/>
      <c r="BA25" s="522"/>
      <c r="BB25" s="522"/>
      <c r="BC25" s="522"/>
      <c r="BD25" s="522"/>
      <c r="BE25" s="522"/>
      <c r="BF25" s="522"/>
      <c r="BG25" s="522"/>
      <c r="BH25" s="522"/>
      <c r="BI25" s="522"/>
      <c r="BJ25" s="522"/>
      <c r="BK25" s="522"/>
      <c r="BL25" s="522"/>
      <c r="BM25" s="522"/>
      <c r="BN25" s="522"/>
      <c r="BO25" s="522"/>
      <c r="BP25" s="522"/>
      <c r="BQ25" s="522"/>
      <c r="BR25" s="522"/>
      <c r="BS25" s="522"/>
      <c r="BT25" s="522"/>
      <c r="BU25" s="522"/>
      <c r="BV25" s="522"/>
    </row>
    <row r="26" spans="12:74" ht="34" x14ac:dyDescent="0.15">
      <c r="L26" s="2"/>
      <c r="M26" s="355" t="s">
        <v>475</v>
      </c>
      <c r="N26" s="356" t="s">
        <v>397</v>
      </c>
      <c r="O26" s="356" t="s">
        <v>428</v>
      </c>
      <c r="P26" s="356" t="s">
        <v>418</v>
      </c>
      <c r="Q26" s="356" t="s">
        <v>419</v>
      </c>
      <c r="R26" s="356" t="s">
        <v>405</v>
      </c>
      <c r="S26" s="356" t="s">
        <v>134</v>
      </c>
      <c r="T26" s="343"/>
      <c r="U26" s="355" t="s">
        <v>475</v>
      </c>
      <c r="V26" s="357" t="s">
        <v>406</v>
      </c>
      <c r="W26" s="357" t="s">
        <v>407</v>
      </c>
      <c r="X26" s="356" t="s">
        <v>405</v>
      </c>
      <c r="Y26" s="356" t="s">
        <v>134</v>
      </c>
      <c r="Z26" s="332"/>
      <c r="AA26" s="355" t="s">
        <v>475</v>
      </c>
      <c r="AB26" s="356" t="s">
        <v>420</v>
      </c>
      <c r="AC26" s="356" t="s">
        <v>421</v>
      </c>
      <c r="AD26" s="356" t="s">
        <v>422</v>
      </c>
      <c r="AE26" s="356" t="s">
        <v>411</v>
      </c>
      <c r="AF26" s="356" t="s">
        <v>405</v>
      </c>
      <c r="AG26" s="356" t="s">
        <v>134</v>
      </c>
      <c r="AH26" s="332"/>
      <c r="AI26" s="355" t="s">
        <v>475</v>
      </c>
      <c r="AJ26" s="356" t="s">
        <v>423</v>
      </c>
      <c r="AK26" s="356" t="s">
        <v>424</v>
      </c>
      <c r="AL26" s="356" t="s">
        <v>425</v>
      </c>
      <c r="AM26" s="356" t="s">
        <v>134</v>
      </c>
      <c r="AN26" s="332"/>
      <c r="AO26" s="355" t="s">
        <v>475</v>
      </c>
      <c r="AP26" s="356" t="s">
        <v>426</v>
      </c>
      <c r="AQ26" s="356" t="s">
        <v>418</v>
      </c>
      <c r="AR26" s="356" t="s">
        <v>429</v>
      </c>
      <c r="AS26" s="356" t="s">
        <v>419</v>
      </c>
      <c r="AT26" s="356" t="s">
        <v>430</v>
      </c>
      <c r="AU26" s="356" t="s">
        <v>405</v>
      </c>
      <c r="AV26" s="356" t="s">
        <v>134</v>
      </c>
    </row>
    <row r="27" spans="12:74" ht="17" x14ac:dyDescent="0.15">
      <c r="L27" s="2"/>
      <c r="M27" s="572" t="s">
        <v>241</v>
      </c>
      <c r="N27" s="595">
        <v>36517</v>
      </c>
      <c r="O27" s="595">
        <v>321</v>
      </c>
      <c r="P27" s="595"/>
      <c r="Q27" s="595">
        <v>2983196</v>
      </c>
      <c r="R27" s="595">
        <v>731249</v>
      </c>
      <c r="S27" s="533">
        <f t="shared" ref="S27:S32" si="43">SUM(N27:R27)</f>
        <v>3751283</v>
      </c>
      <c r="T27" s="343"/>
      <c r="U27" s="572" t="s">
        <v>241</v>
      </c>
      <c r="V27" s="356"/>
      <c r="W27" s="356"/>
      <c r="X27" s="356"/>
      <c r="Y27" s="485">
        <f t="shared" ref="Y27:Y32" si="44">SUM(V27:W27)</f>
        <v>0</v>
      </c>
      <c r="Z27" s="332"/>
      <c r="AA27" s="572" t="s">
        <v>241</v>
      </c>
      <c r="AB27" s="356">
        <v>8930</v>
      </c>
      <c r="AC27" s="583">
        <v>70752</v>
      </c>
      <c r="AD27" s="356">
        <v>23180</v>
      </c>
      <c r="AE27" s="356"/>
      <c r="AF27" s="356">
        <v>9801</v>
      </c>
      <c r="AG27" s="433">
        <f t="shared" ref="AG27:AG32" si="45">SUM(AB27:AF27)</f>
        <v>112663</v>
      </c>
      <c r="AH27" s="332"/>
      <c r="AI27" s="572" t="s">
        <v>241</v>
      </c>
      <c r="AJ27" s="356"/>
      <c r="AK27" s="356"/>
      <c r="AL27" s="356"/>
      <c r="AM27" s="533">
        <f t="shared" ref="AM27:AM32" si="46">SUM(AJ27:AL27)</f>
        <v>0</v>
      </c>
      <c r="AN27" s="332"/>
      <c r="AO27" s="572" t="s">
        <v>241</v>
      </c>
      <c r="AP27" s="583"/>
      <c r="AQ27" s="583"/>
      <c r="AR27" s="583">
        <v>58791</v>
      </c>
      <c r="AS27" s="583">
        <v>3954630</v>
      </c>
      <c r="AT27" s="583"/>
      <c r="AU27" s="583">
        <v>123450</v>
      </c>
      <c r="AV27" s="533">
        <f t="shared" ref="AV27:AV32" si="47">SUM(AP27:AU27)</f>
        <v>4136871</v>
      </c>
    </row>
    <row r="28" spans="12:74" ht="16" x14ac:dyDescent="0.15">
      <c r="L28" s="2"/>
      <c r="M28" s="592" t="s">
        <v>242</v>
      </c>
      <c r="N28" s="385">
        <v>49237518</v>
      </c>
      <c r="O28" s="385">
        <v>232768</v>
      </c>
      <c r="P28" s="385">
        <v>32544</v>
      </c>
      <c r="Q28" s="385">
        <v>75127587</v>
      </c>
      <c r="R28" s="385"/>
      <c r="S28" s="533">
        <f t="shared" si="43"/>
        <v>124630417</v>
      </c>
      <c r="T28" s="343"/>
      <c r="U28" s="592" t="s">
        <v>242</v>
      </c>
      <c r="V28" s="485"/>
      <c r="W28" s="485"/>
      <c r="X28" s="485"/>
      <c r="Y28" s="485">
        <f t="shared" si="44"/>
        <v>0</v>
      </c>
      <c r="Z28" s="333"/>
      <c r="AA28" s="592" t="s">
        <v>242</v>
      </c>
      <c r="AB28" s="433">
        <v>1</v>
      </c>
      <c r="AC28" s="433">
        <v>83741</v>
      </c>
      <c r="AD28" s="433">
        <v>743656</v>
      </c>
      <c r="AE28" s="433">
        <v>65868</v>
      </c>
      <c r="AF28" s="433"/>
      <c r="AG28" s="433">
        <f t="shared" si="45"/>
        <v>893266</v>
      </c>
      <c r="AH28" s="333"/>
      <c r="AI28" s="592" t="s">
        <v>242</v>
      </c>
      <c r="AJ28" s="485"/>
      <c r="AK28" s="485">
        <v>3009399</v>
      </c>
      <c r="AL28" s="485">
        <v>7101103</v>
      </c>
      <c r="AM28" s="533">
        <f t="shared" si="46"/>
        <v>10110502</v>
      </c>
      <c r="AN28" s="333"/>
      <c r="AO28" s="592" t="s">
        <v>242</v>
      </c>
      <c r="AP28" s="533">
        <v>110427140</v>
      </c>
      <c r="AQ28" s="533">
        <v>48226</v>
      </c>
      <c r="AR28" s="533">
        <v>19890431</v>
      </c>
      <c r="AS28" s="533">
        <v>73088685</v>
      </c>
      <c r="AT28" s="533">
        <v>2</v>
      </c>
      <c r="AU28" s="533"/>
      <c r="AV28" s="533">
        <f t="shared" si="47"/>
        <v>203454484</v>
      </c>
    </row>
    <row r="29" spans="12:74" ht="16" x14ac:dyDescent="0.15">
      <c r="L29" s="2"/>
      <c r="M29" s="592" t="s">
        <v>243</v>
      </c>
      <c r="N29" s="385">
        <v>94026973</v>
      </c>
      <c r="O29" s="385">
        <v>8585094</v>
      </c>
      <c r="P29" s="385">
        <v>14662426</v>
      </c>
      <c r="Q29" s="385">
        <v>334836821</v>
      </c>
      <c r="R29" s="385">
        <v>2081</v>
      </c>
      <c r="S29" s="533">
        <f t="shared" si="43"/>
        <v>452113395</v>
      </c>
      <c r="T29" s="343"/>
      <c r="U29" s="592" t="s">
        <v>243</v>
      </c>
      <c r="V29" s="485">
        <v>41633</v>
      </c>
      <c r="W29" s="485"/>
      <c r="X29" s="485"/>
      <c r="Y29" s="485">
        <f t="shared" si="44"/>
        <v>41633</v>
      </c>
      <c r="Z29" s="333"/>
      <c r="AA29" s="592" t="s">
        <v>243</v>
      </c>
      <c r="AB29" s="433">
        <v>1213</v>
      </c>
      <c r="AC29" s="433">
        <v>9194896</v>
      </c>
      <c r="AD29" s="433">
        <v>18463539</v>
      </c>
      <c r="AE29" s="433">
        <v>280657</v>
      </c>
      <c r="AF29" s="433"/>
      <c r="AG29" s="433">
        <f t="shared" si="45"/>
        <v>27940305</v>
      </c>
      <c r="AH29" s="333"/>
      <c r="AI29" s="592" t="s">
        <v>243</v>
      </c>
      <c r="AJ29" s="485">
        <v>9410776</v>
      </c>
      <c r="AK29" s="485">
        <v>1055674</v>
      </c>
      <c r="AL29" s="485">
        <v>5851888</v>
      </c>
      <c r="AM29" s="533">
        <f t="shared" si="46"/>
        <v>16318338</v>
      </c>
      <c r="AN29" s="333"/>
      <c r="AO29" s="592" t="s">
        <v>243</v>
      </c>
      <c r="AP29" s="533">
        <v>302418515</v>
      </c>
      <c r="AQ29" s="533">
        <v>12624981</v>
      </c>
      <c r="AR29" s="533">
        <v>4157649</v>
      </c>
      <c r="AS29" s="533">
        <v>251439603</v>
      </c>
      <c r="AT29" s="533">
        <v>110893</v>
      </c>
      <c r="AU29" s="533"/>
      <c r="AV29" s="533">
        <f t="shared" si="47"/>
        <v>570751641</v>
      </c>
    </row>
    <row r="30" spans="12:74" ht="16" x14ac:dyDescent="0.15">
      <c r="L30" s="2"/>
      <c r="M30" s="592" t="s">
        <v>244</v>
      </c>
      <c r="N30" s="385">
        <v>1315337</v>
      </c>
      <c r="O30" s="385">
        <v>2620469</v>
      </c>
      <c r="P30" s="385">
        <v>712990</v>
      </c>
      <c r="Q30" s="385">
        <v>520833497</v>
      </c>
      <c r="R30" s="385">
        <v>171</v>
      </c>
      <c r="S30" s="533">
        <f t="shared" si="43"/>
        <v>525482464</v>
      </c>
      <c r="T30" s="343"/>
      <c r="U30" s="592" t="s">
        <v>244</v>
      </c>
      <c r="V30" s="485">
        <v>14311</v>
      </c>
      <c r="W30" s="485">
        <v>1576</v>
      </c>
      <c r="X30" s="485">
        <v>346</v>
      </c>
      <c r="Y30" s="485">
        <f t="shared" si="44"/>
        <v>15887</v>
      </c>
      <c r="Z30" s="333"/>
      <c r="AA30" s="592" t="s">
        <v>244</v>
      </c>
      <c r="AB30" s="433">
        <v>378</v>
      </c>
      <c r="AC30" s="433">
        <v>1095984</v>
      </c>
      <c r="AD30" s="433">
        <v>9157965</v>
      </c>
      <c r="AE30" s="433">
        <v>21127</v>
      </c>
      <c r="AF30" s="433"/>
      <c r="AG30" s="433">
        <f t="shared" si="45"/>
        <v>10275454</v>
      </c>
      <c r="AH30" s="333"/>
      <c r="AI30" s="592" t="s">
        <v>244</v>
      </c>
      <c r="AJ30" s="485">
        <v>825301</v>
      </c>
      <c r="AK30" s="485">
        <v>28396</v>
      </c>
      <c r="AL30" s="485">
        <v>540430035</v>
      </c>
      <c r="AM30" s="533">
        <f t="shared" si="46"/>
        <v>541283732</v>
      </c>
      <c r="AN30" s="333"/>
      <c r="AO30" s="592" t="s">
        <v>244</v>
      </c>
      <c r="AP30" s="533">
        <v>29639901</v>
      </c>
      <c r="AQ30" s="533">
        <v>1287804</v>
      </c>
      <c r="AR30" s="533">
        <v>516817</v>
      </c>
      <c r="AS30" s="533">
        <v>709738788</v>
      </c>
      <c r="AT30" s="533">
        <v>195265</v>
      </c>
      <c r="AU30" s="533"/>
      <c r="AV30" s="533">
        <f t="shared" si="47"/>
        <v>741378575</v>
      </c>
    </row>
    <row r="31" spans="12:74" ht="16" x14ac:dyDescent="0.15">
      <c r="L31" s="2"/>
      <c r="M31" s="592" t="s">
        <v>245</v>
      </c>
      <c r="N31" s="472"/>
      <c r="O31" s="385">
        <v>101</v>
      </c>
      <c r="P31" s="472">
        <v>2446</v>
      </c>
      <c r="Q31" s="385">
        <v>43642750</v>
      </c>
      <c r="R31" s="385"/>
      <c r="S31" s="533">
        <f t="shared" si="43"/>
        <v>43645297</v>
      </c>
      <c r="T31" s="343"/>
      <c r="U31" s="592" t="s">
        <v>245</v>
      </c>
      <c r="V31" s="485">
        <v>287</v>
      </c>
      <c r="W31" s="485"/>
      <c r="X31" s="485"/>
      <c r="Y31" s="485">
        <f t="shared" si="44"/>
        <v>287</v>
      </c>
      <c r="Z31" s="333"/>
      <c r="AA31" s="592" t="s">
        <v>245</v>
      </c>
      <c r="AB31" s="485"/>
      <c r="AC31" s="485"/>
      <c r="AD31" s="485"/>
      <c r="AE31" s="433"/>
      <c r="AF31" s="335"/>
      <c r="AG31" s="433">
        <f t="shared" si="45"/>
        <v>0</v>
      </c>
      <c r="AH31" s="333"/>
      <c r="AI31" s="592" t="s">
        <v>245</v>
      </c>
      <c r="AJ31" s="485"/>
      <c r="AK31" s="533">
        <v>213</v>
      </c>
      <c r="AL31" s="533">
        <v>152</v>
      </c>
      <c r="AM31" s="533">
        <f t="shared" si="46"/>
        <v>365</v>
      </c>
      <c r="AN31" s="333"/>
      <c r="AO31" s="592" t="s">
        <v>245</v>
      </c>
      <c r="AP31" s="533"/>
      <c r="AQ31" s="533">
        <v>3135</v>
      </c>
      <c r="AR31" s="533">
        <v>227</v>
      </c>
      <c r="AS31" s="533">
        <v>60819230</v>
      </c>
      <c r="AT31" s="533"/>
      <c r="AU31" s="533"/>
      <c r="AV31" s="533">
        <f t="shared" si="47"/>
        <v>60822592</v>
      </c>
    </row>
    <row r="32" spans="12:74" ht="16" x14ac:dyDescent="0.15">
      <c r="L32" s="2"/>
      <c r="M32" s="592" t="s">
        <v>473</v>
      </c>
      <c r="N32" s="385">
        <v>3</v>
      </c>
      <c r="O32" s="385">
        <v>275123</v>
      </c>
      <c r="P32" s="472">
        <v>1050000</v>
      </c>
      <c r="Q32" s="385">
        <v>275443</v>
      </c>
      <c r="R32" s="385">
        <v>7685</v>
      </c>
      <c r="S32" s="533">
        <f t="shared" si="43"/>
        <v>1608254</v>
      </c>
      <c r="T32" s="343"/>
      <c r="U32" s="592" t="s">
        <v>473</v>
      </c>
      <c r="V32" s="485"/>
      <c r="W32" s="485"/>
      <c r="X32" s="485"/>
      <c r="Y32" s="485">
        <f t="shared" si="44"/>
        <v>0</v>
      </c>
      <c r="Z32" s="333"/>
      <c r="AA32" s="592" t="s">
        <v>473</v>
      </c>
      <c r="AB32" s="433"/>
      <c r="AC32" s="433"/>
      <c r="AD32" s="433"/>
      <c r="AE32" s="433"/>
      <c r="AF32" s="433"/>
      <c r="AG32" s="433">
        <f t="shared" si="45"/>
        <v>0</v>
      </c>
      <c r="AH32" s="333"/>
      <c r="AI32" s="592" t="s">
        <v>473</v>
      </c>
      <c r="AJ32" s="485"/>
      <c r="AK32" s="485"/>
      <c r="AL32" s="485"/>
      <c r="AM32" s="533">
        <f t="shared" si="46"/>
        <v>0</v>
      </c>
      <c r="AN32" s="333"/>
      <c r="AO32" s="592" t="s">
        <v>473</v>
      </c>
      <c r="AP32" s="533">
        <v>17</v>
      </c>
      <c r="AQ32" s="533">
        <v>628320</v>
      </c>
      <c r="AR32" s="533"/>
      <c r="AS32" s="533">
        <v>114004</v>
      </c>
      <c r="AT32" s="533">
        <v>3</v>
      </c>
      <c r="AU32" s="533"/>
      <c r="AV32" s="533">
        <f t="shared" si="47"/>
        <v>742344</v>
      </c>
    </row>
    <row r="33" spans="12:74" ht="16" x14ac:dyDescent="0.15">
      <c r="L33" s="2"/>
      <c r="M33" s="593" t="s">
        <v>134</v>
      </c>
      <c r="N33" s="596">
        <f t="shared" ref="N33:P33" si="48">SUM(N27:N32)</f>
        <v>144616348</v>
      </c>
      <c r="O33" s="596">
        <f t="shared" si="48"/>
        <v>11713876</v>
      </c>
      <c r="P33" s="596">
        <f t="shared" si="48"/>
        <v>16460406</v>
      </c>
      <c r="Q33" s="596">
        <f>SUM(Q27:Q32)</f>
        <v>977699294</v>
      </c>
      <c r="R33" s="596">
        <f t="shared" ref="R33:S33" si="49">SUM(R27:R32)</f>
        <v>741186</v>
      </c>
      <c r="S33" s="596">
        <f t="shared" si="49"/>
        <v>1151231110</v>
      </c>
      <c r="T33" s="343"/>
      <c r="U33" s="593" t="s">
        <v>134</v>
      </c>
      <c r="V33" s="597">
        <f>SUM(V27:V32)</f>
        <v>56231</v>
      </c>
      <c r="W33" s="597">
        <f>SUM(W27:W32)</f>
        <v>1576</v>
      </c>
      <c r="X33" s="597"/>
      <c r="Y33" s="597">
        <f>SUM(Y27:Y32)</f>
        <v>57807</v>
      </c>
      <c r="Z33" s="333"/>
      <c r="AA33" s="593" t="s">
        <v>134</v>
      </c>
      <c r="AB33" s="597">
        <f t="shared" ref="AB33:AG33" si="50">SUM(AB27:AB32)</f>
        <v>10522</v>
      </c>
      <c r="AC33" s="597">
        <f t="shared" si="50"/>
        <v>10445373</v>
      </c>
      <c r="AD33" s="597">
        <f t="shared" si="50"/>
        <v>28388340</v>
      </c>
      <c r="AE33" s="597">
        <f t="shared" si="50"/>
        <v>367652</v>
      </c>
      <c r="AF33" s="597">
        <f t="shared" si="50"/>
        <v>9801</v>
      </c>
      <c r="AG33" s="597">
        <f t="shared" si="50"/>
        <v>39221688</v>
      </c>
      <c r="AH33" s="333"/>
      <c r="AI33" s="593" t="s">
        <v>134</v>
      </c>
      <c r="AJ33" s="596">
        <f t="shared" ref="AJ33:AM33" si="51">SUM(AJ28:AJ32)</f>
        <v>10236077</v>
      </c>
      <c r="AK33" s="596">
        <f t="shared" si="51"/>
        <v>4093682</v>
      </c>
      <c r="AL33" s="596">
        <f t="shared" si="51"/>
        <v>553383178</v>
      </c>
      <c r="AM33" s="596">
        <f t="shared" si="51"/>
        <v>567712937</v>
      </c>
      <c r="AN33" s="333"/>
      <c r="AO33" s="593" t="s">
        <v>134</v>
      </c>
      <c r="AP33" s="596">
        <f t="shared" ref="AP33:AV33" si="52">SUM(AP27:AP32)</f>
        <v>442485573</v>
      </c>
      <c r="AQ33" s="596">
        <f t="shared" si="52"/>
        <v>14592466</v>
      </c>
      <c r="AR33" s="596">
        <f t="shared" si="52"/>
        <v>24623915</v>
      </c>
      <c r="AS33" s="596">
        <f t="shared" si="52"/>
        <v>1099154940</v>
      </c>
      <c r="AT33" s="596">
        <f t="shared" si="52"/>
        <v>306163</v>
      </c>
      <c r="AU33" s="596">
        <f t="shared" si="52"/>
        <v>123450</v>
      </c>
      <c r="AV33" s="596">
        <f t="shared" si="52"/>
        <v>1581286507</v>
      </c>
    </row>
    <row r="34" spans="12:74" x14ac:dyDescent="0.15">
      <c r="L34" s="2"/>
      <c r="M34" s="561"/>
      <c r="N34" s="598"/>
      <c r="O34" s="598"/>
      <c r="P34" s="598"/>
      <c r="Q34" s="598"/>
      <c r="R34" s="598"/>
      <c r="S34" s="598"/>
      <c r="T34" s="590"/>
    </row>
    <row r="35" spans="12:74" x14ac:dyDescent="0.15">
      <c r="L35" s="2"/>
      <c r="M35" s="561"/>
      <c r="N35" s="598"/>
      <c r="O35" s="598"/>
      <c r="P35" s="598"/>
      <c r="Q35" s="598"/>
      <c r="R35" s="598"/>
      <c r="S35" s="598"/>
      <c r="T35" s="590"/>
    </row>
    <row r="36" spans="12:74" s="561" customFormat="1" ht="16" x14ac:dyDescent="0.15">
      <c r="L36" s="2"/>
      <c r="M36" s="348" t="s">
        <v>386</v>
      </c>
      <c r="N36" s="522"/>
      <c r="O36" s="522"/>
      <c r="P36" s="522"/>
      <c r="Q36" s="522"/>
      <c r="R36" s="522"/>
      <c r="S36" s="522"/>
      <c r="T36" s="590"/>
      <c r="U36" s="348" t="s">
        <v>387</v>
      </c>
      <c r="V36" s="522"/>
      <c r="W36" s="522"/>
      <c r="X36" s="522"/>
      <c r="Y36" s="522"/>
      <c r="Z36" s="522"/>
      <c r="AA36" s="348" t="s">
        <v>388</v>
      </c>
      <c r="AB36" s="522"/>
      <c r="AC36" s="522"/>
      <c r="AD36" s="522"/>
      <c r="AE36" s="522"/>
      <c r="AF36" s="522"/>
      <c r="AG36" s="522"/>
      <c r="AH36" s="522"/>
      <c r="AI36" s="348" t="s">
        <v>389</v>
      </c>
      <c r="AJ36" s="522"/>
      <c r="AK36" s="522"/>
      <c r="AL36" s="522"/>
      <c r="AM36" s="522"/>
      <c r="AN36" s="522"/>
      <c r="AO36" s="348" t="s">
        <v>390</v>
      </c>
      <c r="AP36" s="522"/>
      <c r="AQ36" s="522"/>
      <c r="AR36" s="522"/>
      <c r="AS36" s="522"/>
      <c r="AT36" s="522"/>
      <c r="AU36" s="522"/>
      <c r="AV36" s="522"/>
      <c r="AW36" s="522"/>
      <c r="AX36" s="522"/>
      <c r="AY36" s="522"/>
      <c r="AZ36" s="522"/>
      <c r="BA36" s="522"/>
      <c r="BB36" s="522"/>
      <c r="BC36" s="522"/>
      <c r="BD36" s="522"/>
      <c r="BE36" s="522"/>
      <c r="BF36" s="522"/>
      <c r="BG36" s="522"/>
      <c r="BH36" s="522"/>
      <c r="BI36" s="522"/>
      <c r="BJ36" s="522"/>
      <c r="BK36" s="522"/>
      <c r="BL36" s="522"/>
      <c r="BM36" s="522"/>
      <c r="BN36" s="522"/>
      <c r="BO36" s="522"/>
      <c r="BP36" s="522"/>
      <c r="BQ36" s="522"/>
      <c r="BR36" s="522"/>
      <c r="BS36" s="522"/>
      <c r="BT36" s="522"/>
      <c r="BU36" s="522"/>
      <c r="BV36" s="522"/>
    </row>
    <row r="37" spans="12:74" s="599" customFormat="1" x14ac:dyDescent="0.15">
      <c r="L37" s="2"/>
      <c r="M37" s="521" t="s">
        <v>440</v>
      </c>
      <c r="N37" s="522"/>
      <c r="O37" s="522"/>
      <c r="P37" s="522"/>
      <c r="Q37" s="522"/>
      <c r="R37" s="522"/>
      <c r="S37" s="522"/>
      <c r="T37" s="590"/>
      <c r="U37" s="521" t="s">
        <v>440</v>
      </c>
      <c r="V37" s="522"/>
      <c r="W37" s="522"/>
      <c r="X37" s="522"/>
      <c r="Y37" s="522"/>
      <c r="Z37" s="522"/>
      <c r="AA37" s="521" t="s">
        <v>440</v>
      </c>
      <c r="AB37" s="522"/>
      <c r="AC37" s="522"/>
      <c r="AD37" s="522"/>
      <c r="AE37" s="522"/>
      <c r="AF37" s="522"/>
      <c r="AG37" s="522"/>
      <c r="AH37" s="522"/>
      <c r="AI37" s="521" t="s">
        <v>440</v>
      </c>
      <c r="AJ37" s="522"/>
      <c r="AK37" s="522"/>
      <c r="AL37" s="522"/>
      <c r="AM37" s="522"/>
      <c r="AN37" s="522"/>
      <c r="AO37" s="521" t="s">
        <v>440</v>
      </c>
      <c r="AP37" s="521"/>
      <c r="AQ37" s="522"/>
      <c r="AR37" s="522"/>
      <c r="AS37" s="522"/>
      <c r="AT37" s="522"/>
      <c r="AU37" s="522"/>
      <c r="AV37" s="522"/>
    </row>
    <row r="38" spans="12:74" s="599" customFormat="1" ht="34" x14ac:dyDescent="0.15">
      <c r="L38" s="2"/>
      <c r="M38" s="355" t="s">
        <v>476</v>
      </c>
      <c r="N38" s="356" t="s">
        <v>401</v>
      </c>
      <c r="O38" s="356" t="s">
        <v>402</v>
      </c>
      <c r="P38" s="356" t="s">
        <v>403</v>
      </c>
      <c r="Q38" s="356" t="s">
        <v>404</v>
      </c>
      <c r="R38" s="356" t="s">
        <v>405</v>
      </c>
      <c r="S38" s="356" t="s">
        <v>134</v>
      </c>
      <c r="T38" s="343"/>
      <c r="U38" s="355" t="s">
        <v>469</v>
      </c>
      <c r="V38" s="357" t="s">
        <v>406</v>
      </c>
      <c r="W38" s="357" t="s">
        <v>407</v>
      </c>
      <c r="X38" s="356" t="s">
        <v>405</v>
      </c>
      <c r="Y38" s="356" t="s">
        <v>134</v>
      </c>
      <c r="Z38" s="332"/>
      <c r="AA38" s="355" t="s">
        <v>476</v>
      </c>
      <c r="AB38" s="356" t="s">
        <v>408</v>
      </c>
      <c r="AC38" s="356" t="s">
        <v>409</v>
      </c>
      <c r="AD38" s="356" t="s">
        <v>410</v>
      </c>
      <c r="AE38" s="356" t="s">
        <v>411</v>
      </c>
      <c r="AF38" s="356" t="s">
        <v>405</v>
      </c>
      <c r="AG38" s="356" t="s">
        <v>134</v>
      </c>
      <c r="AH38" s="332"/>
      <c r="AI38" s="355" t="s">
        <v>476</v>
      </c>
      <c r="AJ38" s="356" t="str">
        <f t="shared" ref="AJ38:AL38" si="53">AJ26</f>
        <v>DPR</v>
      </c>
      <c r="AK38" s="356" t="str">
        <f t="shared" si="53"/>
        <v>GMI</v>
      </c>
      <c r="AL38" s="356" t="str">
        <f t="shared" si="53"/>
        <v>IMERG</v>
      </c>
      <c r="AM38" s="356" t="s">
        <v>134</v>
      </c>
      <c r="AN38" s="332"/>
      <c r="AO38" s="355" t="s">
        <v>476</v>
      </c>
      <c r="AP38" s="356" t="s">
        <v>413</v>
      </c>
      <c r="AQ38" s="356" t="s">
        <v>414</v>
      </c>
      <c r="AR38" s="356" t="s">
        <v>415</v>
      </c>
      <c r="AS38" s="356" t="s">
        <v>416</v>
      </c>
      <c r="AT38" s="356" t="s">
        <v>417</v>
      </c>
      <c r="AU38" s="356" t="s">
        <v>405</v>
      </c>
      <c r="AV38" s="356" t="s">
        <v>134</v>
      </c>
    </row>
    <row r="39" spans="12:74" s="599" customFormat="1" ht="17" x14ac:dyDescent="0.15">
      <c r="L39" s="2"/>
      <c r="M39" s="572" t="s">
        <v>241</v>
      </c>
      <c r="N39" s="362">
        <f t="shared" ref="N39:S45" si="54">N49/1024</f>
        <v>4.6428518495595119</v>
      </c>
      <c r="O39" s="362">
        <f t="shared" si="54"/>
        <v>1.4221895007722168E-3</v>
      </c>
      <c r="P39" s="362">
        <f t="shared" si="54"/>
        <v>0</v>
      </c>
      <c r="Q39" s="362">
        <f t="shared" si="54"/>
        <v>75.715181028696776</v>
      </c>
      <c r="R39" s="362">
        <f t="shared" si="54"/>
        <v>7.4895617452966592E-2</v>
      </c>
      <c r="S39" s="362">
        <f t="shared" si="54"/>
        <v>80.434350685210021</v>
      </c>
      <c r="T39" s="343"/>
      <c r="U39" s="572" t="s">
        <v>241</v>
      </c>
      <c r="V39" s="356"/>
      <c r="W39" s="362">
        <f t="shared" ref="W39:Y40" si="55">W49/1024</f>
        <v>0</v>
      </c>
      <c r="X39" s="362">
        <f t="shared" si="55"/>
        <v>0</v>
      </c>
      <c r="Y39" s="362">
        <f t="shared" si="55"/>
        <v>0</v>
      </c>
      <c r="Z39" s="332"/>
      <c r="AA39" s="572" t="s">
        <v>241</v>
      </c>
      <c r="AB39" s="362">
        <f>AB49/1024</f>
        <v>0.24694662699766895</v>
      </c>
      <c r="AC39" s="362">
        <f t="shared" ref="AC39:AG40" si="56">AC49/1024</f>
        <v>0.71073809158406198</v>
      </c>
      <c r="AD39" s="362">
        <f t="shared" si="56"/>
        <v>2.547265971470547</v>
      </c>
      <c r="AE39" s="362">
        <f t="shared" si="56"/>
        <v>0</v>
      </c>
      <c r="AF39" s="362">
        <f t="shared" si="56"/>
        <v>9.9970792080056482E-3</v>
      </c>
      <c r="AG39" s="362">
        <f t="shared" si="56"/>
        <v>3.5149477692602837</v>
      </c>
      <c r="AH39" s="332"/>
      <c r="AI39" s="572" t="s">
        <v>241</v>
      </c>
      <c r="AJ39" s="362">
        <f t="shared" ref="AJ39:AM44" si="57">AJ49/1024</f>
        <v>0</v>
      </c>
      <c r="AK39" s="362">
        <f t="shared" si="57"/>
        <v>0</v>
      </c>
      <c r="AL39" s="362">
        <f t="shared" si="57"/>
        <v>0</v>
      </c>
      <c r="AM39" s="362">
        <f t="shared" si="57"/>
        <v>0</v>
      </c>
      <c r="AN39" s="332"/>
      <c r="AO39" s="572" t="s">
        <v>241</v>
      </c>
      <c r="AP39" s="362">
        <f>AP49/1024</f>
        <v>0</v>
      </c>
      <c r="AQ39" s="362">
        <f t="shared" ref="AQ39:AV40" si="58">AQ49/1024</f>
        <v>0</v>
      </c>
      <c r="AR39" s="362">
        <f t="shared" si="58"/>
        <v>12.879993950605176</v>
      </c>
      <c r="AS39" s="362">
        <f t="shared" si="58"/>
        <v>123.84195769261696</v>
      </c>
      <c r="AT39" s="362">
        <f t="shared" si="58"/>
        <v>0</v>
      </c>
      <c r="AU39" s="362">
        <f t="shared" si="58"/>
        <v>5.8100694282074886E-2</v>
      </c>
      <c r="AV39" s="362">
        <f t="shared" si="58"/>
        <v>136.7800523375042</v>
      </c>
    </row>
    <row r="40" spans="12:74" s="599" customFormat="1" ht="16" x14ac:dyDescent="0.15">
      <c r="L40" s="2"/>
      <c r="M40" s="358" t="s">
        <v>242</v>
      </c>
      <c r="N40" s="362">
        <f t="shared" si="54"/>
        <v>1153.4760837693602</v>
      </c>
      <c r="O40" s="362">
        <f t="shared" si="54"/>
        <v>8.3598663773873252</v>
      </c>
      <c r="P40" s="362">
        <f t="shared" si="54"/>
        <v>19.468092840684172</v>
      </c>
      <c r="Q40" s="362">
        <f t="shared" si="54"/>
        <v>5173.4406803679112</v>
      </c>
      <c r="R40" s="362">
        <f t="shared" si="54"/>
        <v>0</v>
      </c>
      <c r="S40" s="362">
        <f t="shared" si="54"/>
        <v>6354.744723355343</v>
      </c>
      <c r="T40" s="343"/>
      <c r="U40" s="358" t="s">
        <v>242</v>
      </c>
      <c r="V40" s="362">
        <f>V50/1024</f>
        <v>0</v>
      </c>
      <c r="W40" s="362">
        <f t="shared" si="55"/>
        <v>0</v>
      </c>
      <c r="X40" s="362">
        <f t="shared" si="55"/>
        <v>0</v>
      </c>
      <c r="Y40" s="362">
        <f t="shared" si="55"/>
        <v>0</v>
      </c>
      <c r="Z40" s="548"/>
      <c r="AA40" s="358" t="s">
        <v>242</v>
      </c>
      <c r="AB40" s="362">
        <f>AB50/1024</f>
        <v>2.4019754255277735E-4</v>
      </c>
      <c r="AC40" s="362">
        <f t="shared" si="56"/>
        <v>69.585897664891405</v>
      </c>
      <c r="AD40" s="362">
        <f t="shared" si="56"/>
        <v>116.90649783519882</v>
      </c>
      <c r="AE40" s="362">
        <f t="shared" si="56"/>
        <v>2.443866520996377</v>
      </c>
      <c r="AF40" s="362">
        <f t="shared" si="56"/>
        <v>0</v>
      </c>
      <c r="AG40" s="362">
        <f t="shared" si="56"/>
        <v>188.93650221862916</v>
      </c>
      <c r="AH40" s="548"/>
      <c r="AI40" s="358" t="s">
        <v>242</v>
      </c>
      <c r="AJ40" s="362">
        <f t="shared" si="57"/>
        <v>0</v>
      </c>
      <c r="AK40" s="362">
        <f t="shared" si="57"/>
        <v>131.96059700661357</v>
      </c>
      <c r="AL40" s="362">
        <f t="shared" si="57"/>
        <v>214.71109420482085</v>
      </c>
      <c r="AM40" s="362">
        <f t="shared" si="57"/>
        <v>346.67169121143445</v>
      </c>
      <c r="AN40" s="548"/>
      <c r="AO40" s="358" t="s">
        <v>242</v>
      </c>
      <c r="AP40" s="362">
        <f>AP50/1024</f>
        <v>819.25355110630744</v>
      </c>
      <c r="AQ40" s="362">
        <f t="shared" si="58"/>
        <v>28.541044629536344</v>
      </c>
      <c r="AR40" s="362">
        <f t="shared" si="58"/>
        <v>929.53208467659863</v>
      </c>
      <c r="AS40" s="362">
        <f t="shared" si="58"/>
        <v>5783.4125094433512</v>
      </c>
      <c r="AT40" s="362">
        <f t="shared" si="58"/>
        <v>1.2483745831559569E-4</v>
      </c>
      <c r="AU40" s="362">
        <f t="shared" si="58"/>
        <v>0</v>
      </c>
      <c r="AV40" s="362">
        <f t="shared" si="58"/>
        <v>7560.7393146932518</v>
      </c>
    </row>
    <row r="41" spans="12:74" s="599" customFormat="1" ht="16" x14ac:dyDescent="0.15">
      <c r="L41" s="2"/>
      <c r="M41" s="358" t="s">
        <v>243</v>
      </c>
      <c r="N41" s="362">
        <f t="shared" si="54"/>
        <v>700.7401760559062</v>
      </c>
      <c r="O41" s="362">
        <f t="shared" si="54"/>
        <v>63.728194048226115</v>
      </c>
      <c r="P41" s="362">
        <f t="shared" si="54"/>
        <v>820.61030358791209</v>
      </c>
      <c r="Q41" s="362">
        <f t="shared" si="54"/>
        <v>3465.5891813126464</v>
      </c>
      <c r="R41" s="362">
        <f t="shared" si="54"/>
        <v>7.3149571662724996E-3</v>
      </c>
      <c r="S41" s="362">
        <f t="shared" si="54"/>
        <v>5050.6751699618571</v>
      </c>
      <c r="T41" s="343"/>
      <c r="U41" s="358" t="s">
        <v>243</v>
      </c>
      <c r="V41" s="362">
        <f t="shared" ref="V41:Y45" si="59">V51/1024</f>
        <v>3.8989608531664943E-2</v>
      </c>
      <c r="W41" s="362">
        <f t="shared" si="59"/>
        <v>0</v>
      </c>
      <c r="X41" s="362">
        <f t="shared" si="59"/>
        <v>0</v>
      </c>
      <c r="Y41" s="362">
        <f t="shared" si="59"/>
        <v>3.8989608531664943E-2</v>
      </c>
      <c r="Z41" s="548"/>
      <c r="AA41" s="358" t="s">
        <v>243</v>
      </c>
      <c r="AB41" s="362">
        <f t="shared" ref="AB41:AG44" si="60">AB51/1024</f>
        <v>0.10076169994681532</v>
      </c>
      <c r="AC41" s="362">
        <f t="shared" si="60"/>
        <v>50.782339551033097</v>
      </c>
      <c r="AD41" s="362">
        <f t="shared" si="60"/>
        <v>330.00821385070861</v>
      </c>
      <c r="AE41" s="362">
        <f t="shared" si="60"/>
        <v>5.4612699624385552</v>
      </c>
      <c r="AF41" s="362">
        <f t="shared" si="60"/>
        <v>0</v>
      </c>
      <c r="AG41" s="362">
        <f t="shared" si="60"/>
        <v>386.35258506412708</v>
      </c>
      <c r="AH41" s="548"/>
      <c r="AI41" s="358" t="s">
        <v>243</v>
      </c>
      <c r="AJ41" s="362">
        <f t="shared" si="57"/>
        <v>3197.965433051831</v>
      </c>
      <c r="AK41" s="362">
        <f t="shared" si="57"/>
        <v>86.309494909934912</v>
      </c>
      <c r="AL41" s="362">
        <f t="shared" si="57"/>
        <v>868.24294629377869</v>
      </c>
      <c r="AM41" s="362">
        <f t="shared" si="57"/>
        <v>4152.5178742555445</v>
      </c>
      <c r="AN41" s="548"/>
      <c r="AO41" s="358" t="s">
        <v>243</v>
      </c>
      <c r="AP41" s="362">
        <f t="shared" ref="AP41:AV44" si="61">AP51/1024</f>
        <v>917.76717046970589</v>
      </c>
      <c r="AQ41" s="362">
        <f t="shared" si="61"/>
        <v>697.63794977370708</v>
      </c>
      <c r="AR41" s="362">
        <f t="shared" si="61"/>
        <v>245.07611877330513</v>
      </c>
      <c r="AS41" s="362">
        <f t="shared" si="61"/>
        <v>3680.4123271399467</v>
      </c>
      <c r="AT41" s="362">
        <f t="shared" si="61"/>
        <v>42.836453963157425</v>
      </c>
      <c r="AU41" s="362">
        <f t="shared" si="61"/>
        <v>0</v>
      </c>
      <c r="AV41" s="362">
        <f t="shared" si="61"/>
        <v>5583.7300201198223</v>
      </c>
    </row>
    <row r="42" spans="12:74" s="599" customFormat="1" ht="16" x14ac:dyDescent="0.15">
      <c r="L42" s="2"/>
      <c r="M42" s="358" t="s">
        <v>244</v>
      </c>
      <c r="N42" s="362">
        <f t="shared" si="54"/>
        <v>128.17376209456145</v>
      </c>
      <c r="O42" s="362">
        <f t="shared" si="54"/>
        <v>77.468734159179746</v>
      </c>
      <c r="P42" s="362">
        <f t="shared" si="54"/>
        <v>155.51626694437948</v>
      </c>
      <c r="Q42" s="362">
        <f t="shared" si="54"/>
        <v>7374.5894050468405</v>
      </c>
      <c r="R42" s="362">
        <f t="shared" si="54"/>
        <v>2.9548246418926269E-2</v>
      </c>
      <c r="S42" s="362">
        <f t="shared" si="54"/>
        <v>7735.7777164913805</v>
      </c>
      <c r="T42" s="343"/>
      <c r="U42" s="358" t="s">
        <v>244</v>
      </c>
      <c r="V42" s="362">
        <f t="shared" si="59"/>
        <v>1.7396177198861502E-2</v>
      </c>
      <c r="W42" s="362">
        <f t="shared" si="59"/>
        <v>4.0273551530844922E-4</v>
      </c>
      <c r="X42" s="362">
        <f t="shared" si="59"/>
        <v>8.492769120493897E-5</v>
      </c>
      <c r="Y42" s="362">
        <f t="shared" si="59"/>
        <v>1.7798912714169952E-2</v>
      </c>
      <c r="Z42" s="548"/>
      <c r="AA42" s="358" t="s">
        <v>244</v>
      </c>
      <c r="AB42" s="362">
        <f t="shared" si="60"/>
        <v>0.36396657346995115</v>
      </c>
      <c r="AC42" s="362">
        <f t="shared" si="60"/>
        <v>4.4125175291455792</v>
      </c>
      <c r="AD42" s="362">
        <f t="shared" si="60"/>
        <v>97.526546813539383</v>
      </c>
      <c r="AE42" s="362">
        <f t="shared" si="60"/>
        <v>1.7871440235467089E-2</v>
      </c>
      <c r="AF42" s="362">
        <f t="shared" si="60"/>
        <v>0</v>
      </c>
      <c r="AG42" s="362">
        <f t="shared" si="60"/>
        <v>102.32090235639038</v>
      </c>
      <c r="AH42" s="548"/>
      <c r="AI42" s="358" t="s">
        <v>244</v>
      </c>
      <c r="AJ42" s="362">
        <f t="shared" si="57"/>
        <v>20.319308742984493</v>
      </c>
      <c r="AK42" s="362">
        <f t="shared" si="57"/>
        <v>3.7458867545747063</v>
      </c>
      <c r="AL42" s="362">
        <f t="shared" si="57"/>
        <v>2643.8717305608334</v>
      </c>
      <c r="AM42" s="362">
        <f t="shared" si="57"/>
        <v>2667.9369260583926</v>
      </c>
      <c r="AN42" s="548"/>
      <c r="AO42" s="358" t="s">
        <v>244</v>
      </c>
      <c r="AP42" s="362">
        <f t="shared" si="61"/>
        <v>184.83306209030866</v>
      </c>
      <c r="AQ42" s="362">
        <f t="shared" si="61"/>
        <v>383.76659213702555</v>
      </c>
      <c r="AR42" s="362">
        <f t="shared" si="61"/>
        <v>69.119915781091478</v>
      </c>
      <c r="AS42" s="362">
        <f t="shared" si="61"/>
        <v>8445.6243562140025</v>
      </c>
      <c r="AT42" s="362">
        <f t="shared" si="61"/>
        <v>6.8673741257807634</v>
      </c>
      <c r="AU42" s="362">
        <f t="shared" si="61"/>
        <v>0</v>
      </c>
      <c r="AV42" s="362">
        <f t="shared" si="61"/>
        <v>9090.2113003482082</v>
      </c>
    </row>
    <row r="43" spans="12:74" ht="16" x14ac:dyDescent="0.15">
      <c r="L43" s="2"/>
      <c r="M43" s="358" t="s">
        <v>245</v>
      </c>
      <c r="N43" s="362">
        <f t="shared" si="54"/>
        <v>0</v>
      </c>
      <c r="O43" s="362">
        <f t="shared" si="54"/>
        <v>3.2563473087066017E-3</v>
      </c>
      <c r="P43" s="362">
        <f t="shared" si="54"/>
        <v>4.7191454361773078</v>
      </c>
      <c r="Q43" s="362">
        <f t="shared" si="54"/>
        <v>196.14135205976686</v>
      </c>
      <c r="R43" s="362">
        <f t="shared" si="54"/>
        <v>0</v>
      </c>
      <c r="S43" s="362">
        <f t="shared" si="54"/>
        <v>200.86375384325288</v>
      </c>
      <c r="T43" s="343"/>
      <c r="U43" s="358" t="s">
        <v>245</v>
      </c>
      <c r="V43" s="362">
        <f t="shared" si="59"/>
        <v>8.6273726992658299E-5</v>
      </c>
      <c r="W43" s="362">
        <f t="shared" si="59"/>
        <v>0</v>
      </c>
      <c r="X43" s="362">
        <f t="shared" si="59"/>
        <v>0</v>
      </c>
      <c r="Y43" s="362">
        <f t="shared" si="59"/>
        <v>8.6273726992658299E-5</v>
      </c>
      <c r="Z43" s="548"/>
      <c r="AA43" s="358" t="s">
        <v>245</v>
      </c>
      <c r="AB43" s="362">
        <f t="shared" si="60"/>
        <v>0</v>
      </c>
      <c r="AC43" s="362">
        <f t="shared" si="60"/>
        <v>0</v>
      </c>
      <c r="AD43" s="362">
        <f t="shared" si="60"/>
        <v>0</v>
      </c>
      <c r="AE43" s="362">
        <f t="shared" si="60"/>
        <v>0</v>
      </c>
      <c r="AF43" s="362">
        <f t="shared" si="60"/>
        <v>0</v>
      </c>
      <c r="AG43" s="362">
        <f t="shared" si="60"/>
        <v>0</v>
      </c>
      <c r="AH43" s="548"/>
      <c r="AI43" s="358" t="s">
        <v>245</v>
      </c>
      <c r="AJ43" s="362">
        <f t="shared" si="57"/>
        <v>0</v>
      </c>
      <c r="AK43" s="362">
        <f t="shared" si="57"/>
        <v>1.3662011042470019E-5</v>
      </c>
      <c r="AL43" s="362">
        <f t="shared" si="57"/>
        <v>4.9766007214202437E-4</v>
      </c>
      <c r="AM43" s="362">
        <f t="shared" si="57"/>
        <v>5.1132208318449438E-4</v>
      </c>
      <c r="AN43" s="548"/>
      <c r="AO43" s="358" t="s">
        <v>245</v>
      </c>
      <c r="AP43" s="362">
        <f t="shared" si="61"/>
        <v>0</v>
      </c>
      <c r="AQ43" s="362">
        <f t="shared" si="61"/>
        <v>2.6473109724811339</v>
      </c>
      <c r="AR43" s="362">
        <f t="shared" si="61"/>
        <v>6.4181840389210161E-3</v>
      </c>
      <c r="AS43" s="362">
        <f t="shared" si="61"/>
        <v>334.44028932156618</v>
      </c>
      <c r="AT43" s="362">
        <f t="shared" si="61"/>
        <v>0</v>
      </c>
      <c r="AU43" s="362">
        <f t="shared" si="61"/>
        <v>0</v>
      </c>
      <c r="AV43" s="362">
        <f t="shared" si="61"/>
        <v>337.09401847808624</v>
      </c>
    </row>
    <row r="44" spans="12:74" ht="16" x14ac:dyDescent="0.15">
      <c r="L44" s="2"/>
      <c r="M44" s="358" t="s">
        <v>473</v>
      </c>
      <c r="N44" s="362">
        <f t="shared" si="54"/>
        <v>2.7673195290844825E-8</v>
      </c>
      <c r="O44" s="362">
        <f t="shared" si="54"/>
        <v>1.740592188467412</v>
      </c>
      <c r="P44" s="362">
        <f t="shared" si="54"/>
        <v>30.559021979570314</v>
      </c>
      <c r="Q44" s="362">
        <f t="shared" si="54"/>
        <v>1.961811867256974</v>
      </c>
      <c r="R44" s="362">
        <f t="shared" si="54"/>
        <v>1.0134726835531153E-6</v>
      </c>
      <c r="S44" s="362">
        <f t="shared" si="54"/>
        <v>34.261427076440583</v>
      </c>
      <c r="T44" s="343"/>
      <c r="U44" s="358" t="s">
        <v>473</v>
      </c>
      <c r="V44" s="362">
        <f t="shared" si="59"/>
        <v>0</v>
      </c>
      <c r="W44" s="362">
        <f t="shared" si="59"/>
        <v>0</v>
      </c>
      <c r="X44" s="362">
        <f t="shared" si="59"/>
        <v>0</v>
      </c>
      <c r="Y44" s="362">
        <f t="shared" si="59"/>
        <v>0</v>
      </c>
      <c r="Z44" s="548"/>
      <c r="AA44" s="358" t="s">
        <v>473</v>
      </c>
      <c r="AB44" s="362">
        <f t="shared" si="60"/>
        <v>0</v>
      </c>
      <c r="AC44" s="362">
        <f t="shared" si="60"/>
        <v>0</v>
      </c>
      <c r="AD44" s="362">
        <f t="shared" si="60"/>
        <v>0</v>
      </c>
      <c r="AE44" s="362">
        <f t="shared" si="60"/>
        <v>0</v>
      </c>
      <c r="AF44" s="362">
        <f t="shared" si="60"/>
        <v>0</v>
      </c>
      <c r="AG44" s="362">
        <f t="shared" si="60"/>
        <v>0</v>
      </c>
      <c r="AH44" s="548"/>
      <c r="AI44" s="358" t="s">
        <v>473</v>
      </c>
      <c r="AJ44" s="362">
        <f t="shared" si="57"/>
        <v>0</v>
      </c>
      <c r="AK44" s="362">
        <f t="shared" si="57"/>
        <v>0</v>
      </c>
      <c r="AL44" s="362">
        <f t="shared" si="57"/>
        <v>0</v>
      </c>
      <c r="AM44" s="362">
        <f t="shared" si="57"/>
        <v>0</v>
      </c>
      <c r="AN44" s="548"/>
      <c r="AO44" s="358" t="s">
        <v>473</v>
      </c>
      <c r="AP44" s="362">
        <f t="shared" si="61"/>
        <v>5.8069417718797849E-8</v>
      </c>
      <c r="AQ44" s="362">
        <f t="shared" si="61"/>
        <v>18.286518752574903</v>
      </c>
      <c r="AR44" s="362">
        <f t="shared" si="61"/>
        <v>0</v>
      </c>
      <c r="AS44" s="362">
        <f t="shared" si="61"/>
        <v>2.0284404550220594</v>
      </c>
      <c r="AT44" s="362">
        <f t="shared" si="61"/>
        <v>1.3380128111748438E-3</v>
      </c>
      <c r="AU44" s="362">
        <f t="shared" si="61"/>
        <v>0</v>
      </c>
      <c r="AV44" s="362">
        <f t="shared" si="61"/>
        <v>20.316297278477556</v>
      </c>
    </row>
    <row r="45" spans="12:74" s="561" customFormat="1" ht="16" x14ac:dyDescent="0.15">
      <c r="L45" s="2"/>
      <c r="M45" s="548" t="s">
        <v>134</v>
      </c>
      <c r="N45" s="594">
        <f t="shared" si="54"/>
        <v>1987.0328737970606</v>
      </c>
      <c r="O45" s="594">
        <f t="shared" si="54"/>
        <v>151.30206531007008</v>
      </c>
      <c r="P45" s="594">
        <f t="shared" si="54"/>
        <v>1030.8728307887234</v>
      </c>
      <c r="Q45" s="594">
        <f t="shared" si="54"/>
        <v>16287.437611683121</v>
      </c>
      <c r="R45" s="594">
        <f t="shared" si="54"/>
        <v>0.11175983451084891</v>
      </c>
      <c r="S45" s="594">
        <f t="shared" si="54"/>
        <v>19456.75714141348</v>
      </c>
      <c r="T45" s="343"/>
      <c r="U45" s="600" t="s">
        <v>134</v>
      </c>
      <c r="V45" s="594">
        <f>SUM(V39:V44)</f>
        <v>5.6472059457519104E-2</v>
      </c>
      <c r="W45" s="594">
        <f>SUM(W39:W44)</f>
        <v>4.0273551530844922E-4</v>
      </c>
      <c r="X45" s="594">
        <f t="shared" si="59"/>
        <v>0</v>
      </c>
      <c r="Y45" s="594">
        <f>SUM(Y39:Y44)</f>
        <v>5.6874794972827554E-2</v>
      </c>
      <c r="Z45" s="548"/>
      <c r="AA45" s="548" t="s">
        <v>134</v>
      </c>
      <c r="AB45" s="594">
        <f t="shared" ref="AB45:AG45" si="62">SUM(AB39:AB44)</f>
        <v>0.71191509795698815</v>
      </c>
      <c r="AC45" s="594">
        <f t="shared" si="62"/>
        <v>125.49149283665413</v>
      </c>
      <c r="AD45" s="594">
        <f t="shared" si="62"/>
        <v>546.98852447091735</v>
      </c>
      <c r="AE45" s="594">
        <f t="shared" si="62"/>
        <v>7.923007923670399</v>
      </c>
      <c r="AF45" s="594">
        <f t="shared" si="62"/>
        <v>9.9970792080056482E-3</v>
      </c>
      <c r="AG45" s="594">
        <f t="shared" si="62"/>
        <v>681.12493740840682</v>
      </c>
      <c r="AH45" s="548"/>
      <c r="AI45" s="548" t="s">
        <v>134</v>
      </c>
      <c r="AJ45" s="362">
        <f t="shared" ref="AJ45:AM45" si="63">SUM(AJ39:AJ44)</f>
        <v>3218.2847417948155</v>
      </c>
      <c r="AK45" s="362">
        <f t="shared" si="63"/>
        <v>222.01599233313425</v>
      </c>
      <c r="AL45" s="362">
        <f t="shared" si="63"/>
        <v>3726.8262687195052</v>
      </c>
      <c r="AM45" s="362">
        <f t="shared" si="63"/>
        <v>7167.1270028474546</v>
      </c>
      <c r="AN45" s="548"/>
      <c r="AO45" s="548" t="s">
        <v>134</v>
      </c>
      <c r="AP45" s="594">
        <f t="shared" ref="AP45:AV45" si="64">SUM(AP39:AP44)</f>
        <v>1921.8537837243914</v>
      </c>
      <c r="AQ45" s="594">
        <f t="shared" si="64"/>
        <v>1130.8794162653251</v>
      </c>
      <c r="AR45" s="594">
        <f t="shared" si="64"/>
        <v>1256.6145313656393</v>
      </c>
      <c r="AS45" s="594">
        <f t="shared" si="64"/>
        <v>18369.759880266505</v>
      </c>
      <c r="AT45" s="594">
        <f t="shared" si="64"/>
        <v>49.705290939207678</v>
      </c>
      <c r="AU45" s="594">
        <f t="shared" si="64"/>
        <v>5.8100694282074886E-2</v>
      </c>
      <c r="AV45" s="594">
        <f t="shared" si="64"/>
        <v>22728.87100325535</v>
      </c>
      <c r="AW45" s="522"/>
      <c r="AX45" s="522"/>
      <c r="AY45" s="522"/>
      <c r="AZ45" s="522"/>
      <c r="BA45" s="522"/>
      <c r="BB45" s="522"/>
      <c r="BC45" s="522"/>
      <c r="BD45" s="522"/>
      <c r="BE45" s="522"/>
      <c r="BF45" s="522"/>
      <c r="BG45" s="522"/>
      <c r="BH45" s="522"/>
      <c r="BI45" s="522"/>
      <c r="BJ45" s="522"/>
      <c r="BK45" s="522"/>
      <c r="BL45" s="522"/>
      <c r="BM45" s="522"/>
      <c r="BN45" s="522"/>
      <c r="BO45" s="522"/>
      <c r="BP45" s="522"/>
      <c r="BQ45" s="522"/>
      <c r="BR45" s="522"/>
      <c r="BS45" s="522"/>
      <c r="BT45" s="522"/>
      <c r="BU45" s="522"/>
      <c r="BV45" s="522"/>
    </row>
    <row r="46" spans="12:74" s="599" customFormat="1" x14ac:dyDescent="0.15">
      <c r="L46" s="2"/>
      <c r="M46" s="522"/>
      <c r="N46" s="522"/>
      <c r="O46" s="522"/>
      <c r="P46" s="522"/>
      <c r="Q46" s="522"/>
      <c r="R46" s="522"/>
      <c r="S46" s="522"/>
      <c r="T46" s="590"/>
      <c r="U46" s="522"/>
      <c r="V46" s="522"/>
      <c r="W46" s="522"/>
      <c r="X46" s="522"/>
      <c r="Y46" s="522"/>
      <c r="Z46" s="522"/>
      <c r="AA46" s="522"/>
      <c r="AB46" s="522"/>
      <c r="AC46" s="522"/>
      <c r="AD46" s="522"/>
      <c r="AE46" s="522"/>
      <c r="AF46" s="522"/>
      <c r="AG46" s="522"/>
      <c r="AH46" s="522"/>
      <c r="AI46" s="522"/>
      <c r="AJ46" s="522"/>
      <c r="AK46" s="522"/>
      <c r="AL46" s="522"/>
      <c r="AM46" s="522"/>
      <c r="AN46" s="522"/>
      <c r="AO46" s="522"/>
      <c r="AP46" s="522"/>
      <c r="AQ46" s="522"/>
      <c r="AR46" s="522"/>
      <c r="AS46" s="522"/>
      <c r="AT46" s="522"/>
      <c r="AU46" s="522"/>
      <c r="AV46" s="522"/>
    </row>
    <row r="47" spans="12:74" s="599" customFormat="1" x14ac:dyDescent="0.15">
      <c r="L47" s="2"/>
      <c r="M47" s="521" t="s">
        <v>442</v>
      </c>
      <c r="N47" s="522"/>
      <c r="O47" s="522"/>
      <c r="P47" s="522"/>
      <c r="Q47" s="522"/>
      <c r="R47" s="522"/>
      <c r="S47" s="522"/>
      <c r="T47" s="590"/>
      <c r="U47" s="521" t="s">
        <v>442</v>
      </c>
      <c r="V47" s="522"/>
      <c r="W47" s="522"/>
      <c r="X47" s="522"/>
      <c r="Y47" s="522"/>
      <c r="Z47" s="522"/>
      <c r="AA47" s="521" t="s">
        <v>442</v>
      </c>
      <c r="AB47" s="522"/>
      <c r="AC47" s="522"/>
      <c r="AD47" s="522"/>
      <c r="AE47" s="522"/>
      <c r="AF47" s="522"/>
      <c r="AG47" s="522"/>
      <c r="AH47" s="522"/>
      <c r="AI47" s="521" t="s">
        <v>442</v>
      </c>
      <c r="AJ47" s="522"/>
      <c r="AK47" s="522"/>
      <c r="AL47" s="522"/>
      <c r="AM47" s="522"/>
      <c r="AN47" s="522"/>
      <c r="AO47" s="521" t="s">
        <v>442</v>
      </c>
      <c r="AP47" s="521"/>
      <c r="AQ47" s="522"/>
      <c r="AR47" s="522"/>
      <c r="AS47" s="522"/>
      <c r="AT47" s="522"/>
      <c r="AU47" s="522"/>
      <c r="AV47" s="522"/>
    </row>
    <row r="48" spans="12:74" s="599" customFormat="1" ht="34" x14ac:dyDescent="0.15">
      <c r="L48" s="2"/>
      <c r="M48" s="355" t="s">
        <v>476</v>
      </c>
      <c r="N48" s="356" t="s">
        <v>397</v>
      </c>
      <c r="O48" s="356" t="s">
        <v>428</v>
      </c>
      <c r="P48" s="356" t="s">
        <v>418</v>
      </c>
      <c r="Q48" s="356" t="s">
        <v>419</v>
      </c>
      <c r="R48" s="356" t="s">
        <v>405</v>
      </c>
      <c r="S48" s="356" t="s">
        <v>134</v>
      </c>
      <c r="T48" s="343"/>
      <c r="U48" s="355" t="s">
        <v>469</v>
      </c>
      <c r="V48" s="357" t="s">
        <v>406</v>
      </c>
      <c r="W48" s="357" t="s">
        <v>407</v>
      </c>
      <c r="X48" s="356" t="s">
        <v>405</v>
      </c>
      <c r="Y48" s="356" t="s">
        <v>134</v>
      </c>
      <c r="Z48" s="332"/>
      <c r="AA48" s="355" t="s">
        <v>476</v>
      </c>
      <c r="AB48" s="356" t="s">
        <v>420</v>
      </c>
      <c r="AC48" s="356" t="s">
        <v>421</v>
      </c>
      <c r="AD48" s="356" t="s">
        <v>422</v>
      </c>
      <c r="AE48" s="356" t="s">
        <v>411</v>
      </c>
      <c r="AF48" s="356" t="s">
        <v>405</v>
      </c>
      <c r="AG48" s="356" t="s">
        <v>134</v>
      </c>
      <c r="AH48" s="332"/>
      <c r="AI48" s="355" t="s">
        <v>476</v>
      </c>
      <c r="AJ48" s="356" t="str">
        <f t="shared" ref="AJ48:AL48" si="65">AJ26</f>
        <v>DPR</v>
      </c>
      <c r="AK48" s="356" t="str">
        <f t="shared" si="65"/>
        <v>GMI</v>
      </c>
      <c r="AL48" s="356" t="str">
        <f t="shared" si="65"/>
        <v>IMERG</v>
      </c>
      <c r="AM48" s="356" t="s">
        <v>134</v>
      </c>
      <c r="AN48" s="332"/>
      <c r="AO48" s="355" t="s">
        <v>476</v>
      </c>
      <c r="AP48" s="356" t="s">
        <v>426</v>
      </c>
      <c r="AQ48" s="356" t="s">
        <v>418</v>
      </c>
      <c r="AR48" s="356" t="s">
        <v>429</v>
      </c>
      <c r="AS48" s="356" t="s">
        <v>419</v>
      </c>
      <c r="AT48" s="356" t="s">
        <v>430</v>
      </c>
      <c r="AU48" s="356" t="s">
        <v>405</v>
      </c>
      <c r="AV48" s="356" t="s">
        <v>134</v>
      </c>
    </row>
    <row r="49" spans="12:74" s="599" customFormat="1" ht="17" x14ac:dyDescent="0.2">
      <c r="L49" s="2"/>
      <c r="M49" s="572" t="s">
        <v>241</v>
      </c>
      <c r="N49" s="360">
        <v>4754.2802939489402</v>
      </c>
      <c r="O49" s="360">
        <v>1.45632204879075</v>
      </c>
      <c r="P49" s="360"/>
      <c r="Q49" s="360">
        <v>77532.345373385499</v>
      </c>
      <c r="R49" s="360">
        <v>76.693112271837791</v>
      </c>
      <c r="S49" s="601">
        <f t="shared" ref="S49:S54" si="66">SUM(N49:R49)</f>
        <v>82364.775101655061</v>
      </c>
      <c r="T49" s="343"/>
      <c r="U49" s="572" t="s">
        <v>241</v>
      </c>
      <c r="V49" s="356"/>
      <c r="W49" s="356"/>
      <c r="X49" s="356"/>
      <c r="Y49" s="77">
        <f t="shared" ref="Y49:Y54" si="67">SUM(V49:W49)</f>
        <v>0</v>
      </c>
      <c r="Z49" s="332"/>
      <c r="AA49" s="572" t="s">
        <v>241</v>
      </c>
      <c r="AB49" s="602">
        <v>252.873346045613</v>
      </c>
      <c r="AC49" s="602">
        <v>727.79580578207947</v>
      </c>
      <c r="AD49" s="602">
        <v>2608.4003547858401</v>
      </c>
      <c r="AE49" s="602"/>
      <c r="AF49" s="602">
        <v>10.237009108997784</v>
      </c>
      <c r="AG49" s="603">
        <f>SUM(AB49:AF49)</f>
        <v>3599.3065157225305</v>
      </c>
      <c r="AH49" s="332"/>
      <c r="AI49" s="572" t="s">
        <v>241</v>
      </c>
      <c r="AJ49" s="356"/>
      <c r="AK49" s="356"/>
      <c r="AL49" s="356"/>
      <c r="AM49" s="417">
        <f t="shared" ref="AM49:AM54" si="68">SUM(AJ49:AL49)</f>
        <v>0</v>
      </c>
      <c r="AN49" s="332"/>
      <c r="AO49" s="572" t="s">
        <v>241</v>
      </c>
      <c r="AP49" s="356"/>
      <c r="AQ49" s="356"/>
      <c r="AR49" s="356">
        <v>13189.1138054197</v>
      </c>
      <c r="AS49" s="356">
        <v>126814.16467723977</v>
      </c>
      <c r="AT49" s="356"/>
      <c r="AU49" s="356">
        <v>59.495110944844683</v>
      </c>
      <c r="AV49" s="362">
        <f>SUM(AP49:AU49)</f>
        <v>140062.7735936043</v>
      </c>
    </row>
    <row r="50" spans="12:74" s="599" customFormat="1" ht="16" x14ac:dyDescent="0.2">
      <c r="L50" s="2"/>
      <c r="M50" s="358" t="s">
        <v>242</v>
      </c>
      <c r="N50" s="601">
        <v>1181159.5097798249</v>
      </c>
      <c r="O50" s="601">
        <v>8560.503170444621</v>
      </c>
      <c r="P50" s="601">
        <v>19935.327068860592</v>
      </c>
      <c r="Q50" s="601">
        <v>5297603.2566967411</v>
      </c>
      <c r="R50" s="601"/>
      <c r="S50" s="601">
        <f t="shared" si="66"/>
        <v>6507258.5967158712</v>
      </c>
      <c r="T50" s="343"/>
      <c r="U50" s="358" t="s">
        <v>242</v>
      </c>
      <c r="V50" s="417"/>
      <c r="W50" s="417"/>
      <c r="X50" s="417"/>
      <c r="Y50" s="77">
        <f t="shared" si="67"/>
        <v>0</v>
      </c>
      <c r="Z50" s="548"/>
      <c r="AA50" s="358" t="s">
        <v>242</v>
      </c>
      <c r="AB50" s="602">
        <v>0.24596228357404401</v>
      </c>
      <c r="AC50" s="602">
        <v>71255.959208848799</v>
      </c>
      <c r="AD50" s="602">
        <v>119712.25378324359</v>
      </c>
      <c r="AE50" s="602">
        <v>2502.5193175002901</v>
      </c>
      <c r="AF50" s="602"/>
      <c r="AG50" s="603">
        <f t="shared" ref="AG50:AG54" si="69">SUM(AB50:AF50)</f>
        <v>193470.97827187626</v>
      </c>
      <c r="AH50" s="548"/>
      <c r="AI50" s="358" t="s">
        <v>242</v>
      </c>
      <c r="AJ50" s="417"/>
      <c r="AK50" s="417">
        <v>135127.65133477229</v>
      </c>
      <c r="AL50" s="417">
        <v>219864.16046573655</v>
      </c>
      <c r="AM50" s="417">
        <f t="shared" si="68"/>
        <v>354991.81180050888</v>
      </c>
      <c r="AN50" s="548"/>
      <c r="AO50" s="358" t="s">
        <v>242</v>
      </c>
      <c r="AP50" s="362">
        <v>838915.63633285882</v>
      </c>
      <c r="AQ50" s="362">
        <v>29226.029700645217</v>
      </c>
      <c r="AR50" s="362">
        <v>951840.854708837</v>
      </c>
      <c r="AS50" s="362">
        <v>5922214.4096699916</v>
      </c>
      <c r="AT50" s="362">
        <v>0.12783355731516999</v>
      </c>
      <c r="AU50" s="362"/>
      <c r="AV50" s="362">
        <f>SUM(AP50:AU50)</f>
        <v>7742197.0582458898</v>
      </c>
    </row>
    <row r="51" spans="12:74" s="599" customFormat="1" ht="16" x14ac:dyDescent="0.2">
      <c r="L51" s="2"/>
      <c r="M51" s="358" t="s">
        <v>243</v>
      </c>
      <c r="N51" s="601">
        <v>717557.94028124795</v>
      </c>
      <c r="O51" s="601">
        <v>65257.670705383542</v>
      </c>
      <c r="P51" s="601">
        <v>840304.95087402198</v>
      </c>
      <c r="Q51" s="601">
        <v>3548763.3216641499</v>
      </c>
      <c r="R51" s="601">
        <v>7.4905161382630396</v>
      </c>
      <c r="S51" s="601">
        <f t="shared" si="66"/>
        <v>5171891.3740409417</v>
      </c>
      <c r="T51" s="343"/>
      <c r="U51" s="358" t="s">
        <v>243</v>
      </c>
      <c r="V51" s="77">
        <v>39.925359136424902</v>
      </c>
      <c r="W51" s="77"/>
      <c r="X51" s="77"/>
      <c r="Y51" s="77">
        <f t="shared" si="67"/>
        <v>39.925359136424902</v>
      </c>
      <c r="Z51" s="548"/>
      <c r="AA51" s="358" t="s">
        <v>243</v>
      </c>
      <c r="AB51" s="602">
        <v>103.17998074553888</v>
      </c>
      <c r="AC51" s="602">
        <v>52001.115700257891</v>
      </c>
      <c r="AD51" s="602">
        <v>337928.41098312562</v>
      </c>
      <c r="AE51" s="602">
        <v>5592.3404415370806</v>
      </c>
      <c r="AF51" s="602"/>
      <c r="AG51" s="603">
        <f t="shared" si="69"/>
        <v>395625.04710566613</v>
      </c>
      <c r="AH51" s="548"/>
      <c r="AI51" s="358" t="s">
        <v>243</v>
      </c>
      <c r="AJ51" s="417">
        <v>3274716.603445075</v>
      </c>
      <c r="AK51" s="417">
        <v>88380.92278777335</v>
      </c>
      <c r="AL51" s="417">
        <v>889080.77700482938</v>
      </c>
      <c r="AM51" s="417">
        <f t="shared" si="68"/>
        <v>4252178.3032376776</v>
      </c>
      <c r="AN51" s="548"/>
      <c r="AO51" s="358" t="s">
        <v>243</v>
      </c>
      <c r="AP51" s="362">
        <v>939793.58256097883</v>
      </c>
      <c r="AQ51" s="362">
        <v>714381.26056827605</v>
      </c>
      <c r="AR51" s="362">
        <v>250957.94562386445</v>
      </c>
      <c r="AS51" s="362">
        <v>3768742.2229913054</v>
      </c>
      <c r="AT51" s="362">
        <v>43864.528858273203</v>
      </c>
      <c r="AU51" s="362"/>
      <c r="AV51" s="362">
        <f t="shared" ref="AV51:AV54" si="70">SUM(AP51:AU51)</f>
        <v>5717739.540602698</v>
      </c>
    </row>
    <row r="52" spans="12:74" ht="16" x14ac:dyDescent="0.2">
      <c r="L52" s="2"/>
      <c r="M52" s="358" t="s">
        <v>244</v>
      </c>
      <c r="N52" s="601">
        <v>131249.93238483093</v>
      </c>
      <c r="O52" s="601">
        <v>79327.98377900006</v>
      </c>
      <c r="P52" s="601">
        <v>159248.65735104459</v>
      </c>
      <c r="Q52" s="601">
        <v>7551579.5507679647</v>
      </c>
      <c r="R52" s="601">
        <v>30.257404332980499</v>
      </c>
      <c r="S52" s="601">
        <f t="shared" si="66"/>
        <v>7921436.3816871736</v>
      </c>
      <c r="T52" s="343"/>
      <c r="U52" s="358" t="s">
        <v>244</v>
      </c>
      <c r="V52" s="77">
        <v>17.813685451634178</v>
      </c>
      <c r="W52" s="77">
        <v>0.412401167675852</v>
      </c>
      <c r="X52" s="77">
        <v>8.6965955793857505E-2</v>
      </c>
      <c r="Y52" s="77">
        <f t="shared" si="67"/>
        <v>18.226086619310031</v>
      </c>
      <c r="Z52" s="548"/>
      <c r="AA52" s="358" t="s">
        <v>244</v>
      </c>
      <c r="AB52" s="602">
        <v>372.70177123322998</v>
      </c>
      <c r="AC52" s="602">
        <v>4518.4179498450731</v>
      </c>
      <c r="AD52" s="602">
        <v>99867.183937064328</v>
      </c>
      <c r="AE52" s="602">
        <v>18.300354801118299</v>
      </c>
      <c r="AF52" s="602"/>
      <c r="AG52" s="603">
        <f t="shared" si="69"/>
        <v>104776.60401294375</v>
      </c>
      <c r="AH52" s="548"/>
      <c r="AI52" s="358" t="s">
        <v>244</v>
      </c>
      <c r="AJ52" s="417">
        <v>20806.972152816121</v>
      </c>
      <c r="AK52" s="417">
        <v>3835.7880366844993</v>
      </c>
      <c r="AL52" s="417">
        <v>2707324.6520942934</v>
      </c>
      <c r="AM52" s="417">
        <f t="shared" si="68"/>
        <v>2731967.412283794</v>
      </c>
      <c r="AN52" s="548"/>
      <c r="AO52" s="358" t="s">
        <v>244</v>
      </c>
      <c r="AP52" s="362">
        <v>189269.05558047607</v>
      </c>
      <c r="AQ52" s="362">
        <v>392976.99034831417</v>
      </c>
      <c r="AR52" s="362">
        <v>70778.793759837674</v>
      </c>
      <c r="AS52" s="362">
        <v>8648319.3407631386</v>
      </c>
      <c r="AT52" s="362">
        <v>7032.1911047995018</v>
      </c>
      <c r="AU52" s="362"/>
      <c r="AV52" s="362">
        <f t="shared" si="70"/>
        <v>9308376.3715565652</v>
      </c>
    </row>
    <row r="53" spans="12:74" ht="16" x14ac:dyDescent="0.2">
      <c r="L53" s="2"/>
      <c r="M53" s="358" t="s">
        <v>245</v>
      </c>
      <c r="N53" s="487"/>
      <c r="O53" s="601">
        <v>3.3344996441155601</v>
      </c>
      <c r="P53" s="487">
        <v>4832.4049266455631</v>
      </c>
      <c r="Q53" s="601">
        <v>200848.74450920126</v>
      </c>
      <c r="R53" s="601"/>
      <c r="S53" s="601">
        <f t="shared" si="66"/>
        <v>205684.48393549095</v>
      </c>
      <c r="T53" s="343"/>
      <c r="U53" s="358" t="s">
        <v>245</v>
      </c>
      <c r="V53" s="417">
        <v>8.8344296440482098E-2</v>
      </c>
      <c r="W53" s="417"/>
      <c r="X53" s="417"/>
      <c r="Y53" s="77">
        <f t="shared" si="67"/>
        <v>8.8344296440482098E-2</v>
      </c>
      <c r="Z53" s="548"/>
      <c r="AA53" s="358" t="s">
        <v>245</v>
      </c>
      <c r="AB53" s="602"/>
      <c r="AC53" s="602"/>
      <c r="AD53" s="602"/>
      <c r="AE53" s="602"/>
      <c r="AF53" s="602"/>
      <c r="AG53" s="603">
        <f t="shared" si="69"/>
        <v>0</v>
      </c>
      <c r="AH53" s="548"/>
      <c r="AI53" s="358" t="s">
        <v>245</v>
      </c>
      <c r="AJ53" s="417"/>
      <c r="AK53" s="417">
        <v>1.39898993074893E-2</v>
      </c>
      <c r="AL53" s="417">
        <v>0.50960391387343296</v>
      </c>
      <c r="AM53" s="417">
        <f t="shared" si="68"/>
        <v>0.52359381318092224</v>
      </c>
      <c r="AN53" s="548"/>
      <c r="AO53" s="358" t="s">
        <v>245</v>
      </c>
      <c r="AP53" s="362"/>
      <c r="AQ53" s="362">
        <v>2710.8464358206811</v>
      </c>
      <c r="AR53" s="362">
        <v>6.5722204558551205</v>
      </c>
      <c r="AS53" s="362">
        <v>342466.85626528377</v>
      </c>
      <c r="AT53" s="362"/>
      <c r="AU53" s="362"/>
      <c r="AV53" s="362">
        <f t="shared" si="70"/>
        <v>345184.27492156031</v>
      </c>
    </row>
    <row r="54" spans="12:74" ht="16" x14ac:dyDescent="0.2">
      <c r="L54" s="2"/>
      <c r="M54" s="358" t="s">
        <v>473</v>
      </c>
      <c r="N54" s="601">
        <v>2.83373519778251E-5</v>
      </c>
      <c r="O54" s="601">
        <v>1782.3664009906299</v>
      </c>
      <c r="P54" s="487">
        <v>31292.438507080002</v>
      </c>
      <c r="Q54" s="601">
        <v>2008.8953520711414</v>
      </c>
      <c r="R54" s="601">
        <v>1.0377960279583901E-3</v>
      </c>
      <c r="S54" s="601">
        <f t="shared" si="66"/>
        <v>35083.701326275157</v>
      </c>
      <c r="T54" s="343"/>
      <c r="U54" s="358" t="s">
        <v>473</v>
      </c>
      <c r="V54" s="417"/>
      <c r="W54" s="417"/>
      <c r="X54" s="417"/>
      <c r="Y54" s="77">
        <f t="shared" si="67"/>
        <v>0</v>
      </c>
      <c r="Z54" s="548"/>
      <c r="AA54" s="358" t="s">
        <v>473</v>
      </c>
      <c r="AB54" s="602"/>
      <c r="AC54" s="602"/>
      <c r="AD54" s="602"/>
      <c r="AE54" s="602"/>
      <c r="AF54" s="602"/>
      <c r="AG54" s="603">
        <f t="shared" si="69"/>
        <v>0</v>
      </c>
      <c r="AH54" s="548"/>
      <c r="AI54" s="358" t="s">
        <v>473</v>
      </c>
      <c r="AJ54" s="417"/>
      <c r="AK54" s="417"/>
      <c r="AL54" s="417"/>
      <c r="AM54" s="417">
        <f t="shared" si="68"/>
        <v>0</v>
      </c>
      <c r="AN54" s="548"/>
      <c r="AO54" s="358" t="s">
        <v>473</v>
      </c>
      <c r="AP54" s="362">
        <v>5.9463083744048998E-5</v>
      </c>
      <c r="AQ54" s="362">
        <v>18725.395202636701</v>
      </c>
      <c r="AR54" s="362"/>
      <c r="AS54" s="362">
        <v>2077.1230259425888</v>
      </c>
      <c r="AT54" s="362">
        <v>1.3701251186430401</v>
      </c>
      <c r="AU54" s="362"/>
      <c r="AV54" s="362">
        <f t="shared" si="70"/>
        <v>20803.888413161018</v>
      </c>
    </row>
    <row r="55" spans="12:74" ht="16" x14ac:dyDescent="0.15">
      <c r="L55" s="2"/>
      <c r="M55" s="548" t="s">
        <v>134</v>
      </c>
      <c r="N55" s="548">
        <f>SUM(N49:N54)</f>
        <v>2034721.66276819</v>
      </c>
      <c r="O55" s="548">
        <f t="shared" ref="O55:S55" si="71">SUM(O49:O54)</f>
        <v>154933.31487751176</v>
      </c>
      <c r="P55" s="548">
        <f t="shared" si="71"/>
        <v>1055613.7787276527</v>
      </c>
      <c r="Q55" s="548">
        <f t="shared" si="71"/>
        <v>16678336.114363516</v>
      </c>
      <c r="R55" s="548">
        <f t="shared" si="71"/>
        <v>114.44207053910928</v>
      </c>
      <c r="S55" s="548">
        <f t="shared" si="71"/>
        <v>19923719.312807404</v>
      </c>
      <c r="T55" s="343"/>
      <c r="U55" s="600" t="s">
        <v>134</v>
      </c>
      <c r="V55" s="604">
        <f>SUM(V50:V54)</f>
        <v>57.827388884499562</v>
      </c>
      <c r="W55" s="604">
        <f>SUM(W50:W54)</f>
        <v>0.412401167675852</v>
      </c>
      <c r="X55" s="604"/>
      <c r="Y55" s="604">
        <f>SUM(Y50:Y54)</f>
        <v>58.239790052175415</v>
      </c>
      <c r="Z55" s="548"/>
      <c r="AA55" s="548" t="s">
        <v>134</v>
      </c>
      <c r="AB55" s="548">
        <f>SUM(AB49:AB54)</f>
        <v>729.00106030795587</v>
      </c>
      <c r="AC55" s="548">
        <f>SUM(AC49:AC54)</f>
        <v>128503.28866473383</v>
      </c>
      <c r="AD55" s="548">
        <f t="shared" ref="AD55:AG55" si="72">SUM(AD49:AD54)</f>
        <v>560116.24905821937</v>
      </c>
      <c r="AE55" s="548">
        <f t="shared" si="72"/>
        <v>8113.1601138384885</v>
      </c>
      <c r="AF55" s="548">
        <f t="shared" si="72"/>
        <v>10.237009108997784</v>
      </c>
      <c r="AG55" s="548">
        <f t="shared" si="72"/>
        <v>697471.93590620859</v>
      </c>
      <c r="AH55" s="548"/>
      <c r="AI55" s="548" t="s">
        <v>134</v>
      </c>
      <c r="AJ55" s="604">
        <f t="shared" ref="AJ55:AM55" si="73">SUM(AJ49:AJ54)</f>
        <v>3295523.5755978911</v>
      </c>
      <c r="AK55" s="604">
        <f t="shared" si="73"/>
        <v>227344.37614912947</v>
      </c>
      <c r="AL55" s="604">
        <f t="shared" si="73"/>
        <v>3816270.0991687733</v>
      </c>
      <c r="AM55" s="604">
        <f t="shared" si="73"/>
        <v>7339138.0509157935</v>
      </c>
      <c r="AN55" s="548"/>
      <c r="AO55" s="548" t="s">
        <v>134</v>
      </c>
      <c r="AP55" s="594">
        <f t="shared" ref="AP55:AV55" si="74">SUM(AP49:AP54)</f>
        <v>1967978.2745337768</v>
      </c>
      <c r="AQ55" s="594">
        <f t="shared" si="74"/>
        <v>1158020.5222556929</v>
      </c>
      <c r="AR55" s="594">
        <f t="shared" si="74"/>
        <v>1286773.2801184147</v>
      </c>
      <c r="AS55" s="594">
        <f t="shared" si="74"/>
        <v>18810634.117392901</v>
      </c>
      <c r="AT55" s="594">
        <f t="shared" si="74"/>
        <v>50898.217921748663</v>
      </c>
      <c r="AU55" s="594">
        <f t="shared" si="74"/>
        <v>59.495110944844683</v>
      </c>
      <c r="AV55" s="594">
        <f t="shared" si="74"/>
        <v>23274363.907333478</v>
      </c>
    </row>
    <row r="56" spans="12:74" s="561" customFormat="1" x14ac:dyDescent="0.15">
      <c r="L56" s="2"/>
      <c r="M56" s="522"/>
      <c r="N56" s="588"/>
      <c r="O56" s="588"/>
      <c r="P56" s="588"/>
      <c r="Q56" s="588"/>
      <c r="R56" s="588"/>
      <c r="S56" s="588"/>
      <c r="T56" s="590"/>
      <c r="U56" s="522"/>
      <c r="V56" s="522"/>
      <c r="W56" s="522"/>
      <c r="X56" s="522"/>
      <c r="Y56" s="522"/>
      <c r="Z56" s="522"/>
      <c r="AA56" s="522"/>
      <c r="AB56" s="588"/>
      <c r="AC56" s="588"/>
      <c r="AD56" s="588"/>
      <c r="AE56" s="588"/>
      <c r="AF56" s="588"/>
      <c r="AG56" s="588"/>
      <c r="AH56" s="522"/>
      <c r="AI56" s="522"/>
      <c r="AJ56" s="522"/>
      <c r="AK56" s="522"/>
      <c r="AL56" s="522"/>
      <c r="AM56" s="522"/>
      <c r="AN56" s="522"/>
      <c r="AO56" s="522"/>
      <c r="AP56" s="588"/>
      <c r="AQ56" s="588"/>
      <c r="AR56" s="588"/>
      <c r="AS56" s="588"/>
      <c r="AT56" s="588"/>
      <c r="AU56" s="588"/>
      <c r="AV56" s="588"/>
      <c r="AW56" s="522"/>
      <c r="AX56" s="522"/>
      <c r="AY56" s="522"/>
      <c r="AZ56" s="522"/>
      <c r="BA56" s="522"/>
      <c r="BB56" s="522"/>
      <c r="BC56" s="522"/>
      <c r="BD56" s="522"/>
      <c r="BE56" s="522"/>
      <c r="BF56" s="522"/>
      <c r="BG56" s="522"/>
      <c r="BH56" s="522"/>
      <c r="BI56" s="522"/>
      <c r="BJ56" s="522"/>
      <c r="BK56" s="522"/>
      <c r="BL56" s="522"/>
      <c r="BM56" s="522"/>
      <c r="BN56" s="522"/>
      <c r="BO56" s="522"/>
      <c r="BP56" s="522"/>
      <c r="BQ56" s="522"/>
      <c r="BR56" s="522"/>
      <c r="BS56" s="522"/>
      <c r="BT56" s="522"/>
      <c r="BU56" s="522"/>
      <c r="BV56" s="522"/>
    </row>
    <row r="57" spans="12:74" x14ac:dyDescent="0.15">
      <c r="L57" s="2"/>
      <c r="N57" s="588"/>
      <c r="O57" s="588"/>
      <c r="P57" s="588"/>
      <c r="Q57" s="588"/>
      <c r="R57" s="588"/>
      <c r="S57" s="588"/>
      <c r="T57" s="590"/>
      <c r="AB57" s="588"/>
      <c r="AC57" s="588"/>
      <c r="AD57" s="588"/>
      <c r="AE57" s="588"/>
      <c r="AF57" s="588"/>
      <c r="AG57" s="588"/>
      <c r="AP57" s="588"/>
      <c r="AQ57" s="588"/>
      <c r="AR57" s="588"/>
      <c r="AS57" s="588"/>
      <c r="AT57" s="588"/>
      <c r="AU57" s="588"/>
      <c r="AV57" s="588"/>
    </row>
    <row r="58" spans="12:74" ht="16" x14ac:dyDescent="0.15">
      <c r="L58" s="2"/>
      <c r="M58" s="348" t="s">
        <v>386</v>
      </c>
      <c r="T58" s="590"/>
      <c r="U58" s="348" t="s">
        <v>387</v>
      </c>
      <c r="AA58" s="348" t="s">
        <v>388</v>
      </c>
      <c r="AI58" s="348" t="s">
        <v>389</v>
      </c>
      <c r="AO58" s="348" t="s">
        <v>390</v>
      </c>
    </row>
    <row r="59" spans="12:74" x14ac:dyDescent="0.15">
      <c r="L59" s="2"/>
      <c r="M59" s="521" t="s">
        <v>443</v>
      </c>
      <c r="T59" s="590"/>
      <c r="U59" s="521" t="s">
        <v>443</v>
      </c>
      <c r="AA59" s="521" t="s">
        <v>443</v>
      </c>
      <c r="AI59" s="521" t="s">
        <v>443</v>
      </c>
      <c r="AO59" s="521" t="s">
        <v>443</v>
      </c>
      <c r="AP59" s="521"/>
    </row>
    <row r="60" spans="12:74" ht="17" x14ac:dyDescent="0.15">
      <c r="L60" s="2"/>
      <c r="M60" s="355" t="s">
        <v>477</v>
      </c>
      <c r="N60" s="356" t="s">
        <v>397</v>
      </c>
      <c r="O60" s="356" t="s">
        <v>428</v>
      </c>
      <c r="P60" s="356" t="s">
        <v>418</v>
      </c>
      <c r="Q60" s="356" t="s">
        <v>419</v>
      </c>
      <c r="R60" s="356" t="s">
        <v>405</v>
      </c>
      <c r="S60" s="356" t="s">
        <v>134</v>
      </c>
      <c r="T60" s="343"/>
      <c r="U60" s="355" t="s">
        <v>477</v>
      </c>
      <c r="V60" s="357" t="s">
        <v>406</v>
      </c>
      <c r="W60" s="357" t="s">
        <v>407</v>
      </c>
      <c r="X60" s="356" t="s">
        <v>405</v>
      </c>
      <c r="Y60" s="356" t="s">
        <v>134</v>
      </c>
      <c r="Z60" s="332"/>
      <c r="AA60" s="355" t="s">
        <v>477</v>
      </c>
      <c r="AB60" s="356" t="s">
        <v>420</v>
      </c>
      <c r="AC60" s="356" t="s">
        <v>421</v>
      </c>
      <c r="AD60" s="356" t="s">
        <v>422</v>
      </c>
      <c r="AE60" s="356" t="s">
        <v>411</v>
      </c>
      <c r="AF60" s="356" t="s">
        <v>405</v>
      </c>
      <c r="AG60" s="356" t="s">
        <v>134</v>
      </c>
      <c r="AH60" s="332"/>
      <c r="AI60" s="355" t="s">
        <v>477</v>
      </c>
      <c r="AJ60" s="356" t="str">
        <f t="shared" ref="AJ60:AL60" si="75">AJ48</f>
        <v>DPR</v>
      </c>
      <c r="AK60" s="356" t="str">
        <f t="shared" si="75"/>
        <v>GMI</v>
      </c>
      <c r="AL60" s="356" t="str">
        <f t="shared" si="75"/>
        <v>IMERG</v>
      </c>
      <c r="AM60" s="356" t="s">
        <v>134</v>
      </c>
      <c r="AN60" s="332"/>
      <c r="AO60" s="355" t="s">
        <v>477</v>
      </c>
      <c r="AP60" s="356" t="s">
        <v>426</v>
      </c>
      <c r="AQ60" s="356" t="s">
        <v>418</v>
      </c>
      <c r="AR60" s="356" t="s">
        <v>429</v>
      </c>
      <c r="AS60" s="356" t="s">
        <v>419</v>
      </c>
      <c r="AT60" s="356" t="s">
        <v>430</v>
      </c>
      <c r="AU60" s="356" t="s">
        <v>405</v>
      </c>
      <c r="AV60" s="356" t="s">
        <v>134</v>
      </c>
    </row>
    <row r="61" spans="12:74" ht="17" x14ac:dyDescent="0.15">
      <c r="L61" s="2"/>
      <c r="M61" s="572" t="s">
        <v>241</v>
      </c>
      <c r="N61" s="595">
        <v>4</v>
      </c>
      <c r="O61" s="595">
        <v>1</v>
      </c>
      <c r="P61" s="595"/>
      <c r="Q61" s="595">
        <v>886933</v>
      </c>
      <c r="R61" s="595">
        <v>52593</v>
      </c>
      <c r="S61" s="533">
        <f t="shared" ref="S61:S66" si="76">SUM(N61:R61)</f>
        <v>939531</v>
      </c>
      <c r="T61" s="343"/>
      <c r="U61" s="572" t="s">
        <v>241</v>
      </c>
      <c r="V61" s="356"/>
      <c r="W61" s="356"/>
      <c r="X61" s="356"/>
      <c r="Y61" s="433">
        <f t="shared" ref="Y61:Y66" si="77">SUM(V61:W61)</f>
        <v>0</v>
      </c>
      <c r="Z61" s="332"/>
      <c r="AA61" s="572" t="s">
        <v>241</v>
      </c>
      <c r="AB61" s="595">
        <v>2</v>
      </c>
      <c r="AC61" s="595">
        <v>4</v>
      </c>
      <c r="AD61" s="595">
        <v>3</v>
      </c>
      <c r="AE61" s="595"/>
      <c r="AF61" s="595">
        <v>4</v>
      </c>
      <c r="AG61" s="605">
        <f t="shared" ref="AG61:AG66" si="78">SUM(AB61:AF61)</f>
        <v>13</v>
      </c>
      <c r="AH61" s="332"/>
      <c r="AI61" s="572" t="s">
        <v>241</v>
      </c>
      <c r="AJ61" s="356"/>
      <c r="AK61" s="356"/>
      <c r="AL61" s="356"/>
      <c r="AM61" s="433">
        <f t="shared" ref="AM61:AM66" si="79">SUM(AJ61:AL61)</f>
        <v>0</v>
      </c>
      <c r="AN61" s="332"/>
      <c r="AO61" s="572" t="s">
        <v>241</v>
      </c>
      <c r="AP61" s="595"/>
      <c r="AQ61" s="595"/>
      <c r="AR61" s="595">
        <v>30</v>
      </c>
      <c r="AS61" s="595">
        <v>793119</v>
      </c>
      <c r="AT61" s="595"/>
      <c r="AU61" s="595">
        <v>6073</v>
      </c>
      <c r="AV61" s="533">
        <f t="shared" ref="AV61:AV66" si="80">SUM(AP61:AU61)</f>
        <v>799222</v>
      </c>
    </row>
    <row r="62" spans="12:74" ht="16" x14ac:dyDescent="0.15">
      <c r="L62" s="2"/>
      <c r="M62" s="592" t="s">
        <v>242</v>
      </c>
      <c r="N62" s="385">
        <v>366</v>
      </c>
      <c r="O62" s="385">
        <v>352</v>
      </c>
      <c r="P62" s="385">
        <v>16</v>
      </c>
      <c r="Q62" s="385">
        <v>321173</v>
      </c>
      <c r="R62" s="385"/>
      <c r="S62" s="533">
        <f t="shared" si="76"/>
        <v>321907</v>
      </c>
      <c r="T62" s="333"/>
      <c r="U62" s="592" t="s">
        <v>242</v>
      </c>
      <c r="V62" s="433"/>
      <c r="W62" s="433"/>
      <c r="X62" s="433"/>
      <c r="Y62" s="433">
        <f t="shared" si="77"/>
        <v>0</v>
      </c>
      <c r="Z62" s="333"/>
      <c r="AA62" s="592" t="s">
        <v>242</v>
      </c>
      <c r="AB62" s="605">
        <v>1</v>
      </c>
      <c r="AC62" s="605">
        <v>17</v>
      </c>
      <c r="AD62" s="605">
        <v>53</v>
      </c>
      <c r="AE62" s="605">
        <v>9</v>
      </c>
      <c r="AF62" s="605"/>
      <c r="AG62" s="605">
        <f t="shared" si="78"/>
        <v>80</v>
      </c>
      <c r="AH62" s="333"/>
      <c r="AI62" s="592" t="s">
        <v>242</v>
      </c>
      <c r="AJ62" s="433"/>
      <c r="AK62" s="433">
        <v>382</v>
      </c>
      <c r="AL62" s="433">
        <v>551</v>
      </c>
      <c r="AM62" s="433">
        <f t="shared" si="79"/>
        <v>933</v>
      </c>
      <c r="AN62" s="333"/>
      <c r="AO62" s="592" t="s">
        <v>242</v>
      </c>
      <c r="AP62" s="385">
        <v>16584</v>
      </c>
      <c r="AQ62" s="385">
        <v>20</v>
      </c>
      <c r="AR62" s="385">
        <v>89</v>
      </c>
      <c r="AS62" s="385">
        <v>297037</v>
      </c>
      <c r="AT62" s="605">
        <v>1</v>
      </c>
      <c r="AU62" s="605"/>
      <c r="AV62" s="533">
        <f t="shared" si="80"/>
        <v>313731</v>
      </c>
    </row>
    <row r="63" spans="12:74" ht="16" x14ac:dyDescent="0.15">
      <c r="L63" s="2"/>
      <c r="M63" s="592" t="s">
        <v>243</v>
      </c>
      <c r="N63" s="385">
        <v>971</v>
      </c>
      <c r="O63" s="385">
        <v>1942</v>
      </c>
      <c r="P63" s="385">
        <v>274</v>
      </c>
      <c r="Q63" s="385">
        <v>2305159</v>
      </c>
      <c r="R63" s="385">
        <v>12</v>
      </c>
      <c r="S63" s="533">
        <f t="shared" si="76"/>
        <v>2308358</v>
      </c>
      <c r="T63" s="333"/>
      <c r="U63" s="592" t="s">
        <v>243</v>
      </c>
      <c r="V63" s="433">
        <v>280</v>
      </c>
      <c r="W63" s="433"/>
      <c r="X63" s="433"/>
      <c r="Y63" s="433">
        <f t="shared" si="77"/>
        <v>280</v>
      </c>
      <c r="Z63" s="333"/>
      <c r="AA63" s="592" t="s">
        <v>243</v>
      </c>
      <c r="AB63" s="605">
        <v>15</v>
      </c>
      <c r="AC63" s="605">
        <v>650</v>
      </c>
      <c r="AD63" s="605">
        <v>870</v>
      </c>
      <c r="AE63" s="605">
        <v>49</v>
      </c>
      <c r="AF63" s="605"/>
      <c r="AG63" s="605">
        <f t="shared" si="78"/>
        <v>1584</v>
      </c>
      <c r="AH63" s="350"/>
      <c r="AI63" s="592" t="s">
        <v>243</v>
      </c>
      <c r="AJ63" s="433">
        <v>1237</v>
      </c>
      <c r="AK63" s="433">
        <v>198</v>
      </c>
      <c r="AL63" s="433">
        <v>381</v>
      </c>
      <c r="AM63" s="433">
        <f t="shared" si="79"/>
        <v>1816</v>
      </c>
      <c r="AN63" s="333"/>
      <c r="AO63" s="592" t="s">
        <v>243</v>
      </c>
      <c r="AP63" s="605">
        <v>4928</v>
      </c>
      <c r="AQ63" s="385">
        <v>243</v>
      </c>
      <c r="AR63" s="385">
        <v>135</v>
      </c>
      <c r="AS63" s="385">
        <v>1631253</v>
      </c>
      <c r="AT63" s="385">
        <v>72</v>
      </c>
      <c r="AU63" s="385"/>
      <c r="AV63" s="533">
        <f t="shared" si="80"/>
        <v>1636631</v>
      </c>
    </row>
    <row r="64" spans="12:74" ht="16" x14ac:dyDescent="0.15">
      <c r="L64" s="2"/>
      <c r="M64" s="592" t="s">
        <v>244</v>
      </c>
      <c r="N64" s="385">
        <v>6420</v>
      </c>
      <c r="O64" s="385">
        <v>5544</v>
      </c>
      <c r="P64" s="385">
        <v>577</v>
      </c>
      <c r="Q64" s="385">
        <v>811073</v>
      </c>
      <c r="R64" s="385">
        <v>83</v>
      </c>
      <c r="S64" s="533">
        <f t="shared" si="76"/>
        <v>823697</v>
      </c>
      <c r="T64" s="333"/>
      <c r="U64" s="592" t="s">
        <v>244</v>
      </c>
      <c r="V64" s="433">
        <v>1516</v>
      </c>
      <c r="W64" s="433">
        <v>25</v>
      </c>
      <c r="X64" s="433">
        <v>3</v>
      </c>
      <c r="Y64" s="433">
        <f t="shared" si="77"/>
        <v>1541</v>
      </c>
      <c r="Z64" s="333"/>
      <c r="AA64" s="592" t="s">
        <v>244</v>
      </c>
      <c r="AB64" s="605">
        <v>15</v>
      </c>
      <c r="AC64" s="605">
        <v>225</v>
      </c>
      <c r="AD64" s="605">
        <v>5565</v>
      </c>
      <c r="AE64" s="605">
        <v>21</v>
      </c>
      <c r="AF64" s="605"/>
      <c r="AG64" s="605">
        <f t="shared" si="78"/>
        <v>5826</v>
      </c>
      <c r="AH64" s="333"/>
      <c r="AI64" s="592" t="s">
        <v>244</v>
      </c>
      <c r="AJ64" s="433">
        <v>415</v>
      </c>
      <c r="AK64" s="433">
        <v>82</v>
      </c>
      <c r="AL64" s="433">
        <v>25107</v>
      </c>
      <c r="AM64" s="433">
        <f t="shared" si="79"/>
        <v>25604</v>
      </c>
      <c r="AN64" s="333"/>
      <c r="AO64" s="592" t="s">
        <v>244</v>
      </c>
      <c r="AP64" s="385">
        <v>20527</v>
      </c>
      <c r="AQ64" s="385">
        <v>418</v>
      </c>
      <c r="AR64" s="385">
        <v>200</v>
      </c>
      <c r="AS64" s="385">
        <v>590017</v>
      </c>
      <c r="AT64" s="385">
        <v>202</v>
      </c>
      <c r="AU64" s="605"/>
      <c r="AV64" s="533">
        <f t="shared" si="80"/>
        <v>611364</v>
      </c>
    </row>
    <row r="65" spans="12:72" ht="16" x14ac:dyDescent="0.15">
      <c r="L65" s="2"/>
      <c r="M65" s="592" t="s">
        <v>245</v>
      </c>
      <c r="N65" s="385"/>
      <c r="O65" s="385">
        <v>4</v>
      </c>
      <c r="P65" s="472">
        <v>933</v>
      </c>
      <c r="Q65" s="385">
        <v>23306</v>
      </c>
      <c r="R65" s="385"/>
      <c r="S65" s="533">
        <f t="shared" si="76"/>
        <v>24243</v>
      </c>
      <c r="T65" s="332"/>
      <c r="U65" s="592" t="s">
        <v>245</v>
      </c>
      <c r="V65" s="433">
        <v>11</v>
      </c>
      <c r="W65" s="433"/>
      <c r="X65" s="433"/>
      <c r="Y65" s="433">
        <f t="shared" si="77"/>
        <v>11</v>
      </c>
      <c r="Z65" s="333"/>
      <c r="AA65" s="592" t="s">
        <v>245</v>
      </c>
      <c r="AB65" s="605"/>
      <c r="AC65" s="605"/>
      <c r="AD65" s="605"/>
      <c r="AE65" s="605"/>
      <c r="AF65" s="605"/>
      <c r="AG65" s="605">
        <f t="shared" si="78"/>
        <v>0</v>
      </c>
      <c r="AH65" s="333"/>
      <c r="AI65" s="592" t="s">
        <v>245</v>
      </c>
      <c r="AJ65" s="433"/>
      <c r="AK65" s="433">
        <v>86</v>
      </c>
      <c r="AL65" s="433">
        <v>107</v>
      </c>
      <c r="AM65" s="433">
        <f t="shared" si="79"/>
        <v>193</v>
      </c>
      <c r="AN65" s="333"/>
      <c r="AO65" s="592" t="s">
        <v>245</v>
      </c>
      <c r="AP65" s="605"/>
      <c r="AQ65" s="385">
        <v>1207</v>
      </c>
      <c r="AR65" s="385">
        <v>27</v>
      </c>
      <c r="AS65" s="385">
        <v>54621</v>
      </c>
      <c r="AT65" s="605"/>
      <c r="AU65" s="605"/>
      <c r="AV65" s="533">
        <f t="shared" si="80"/>
        <v>55855</v>
      </c>
      <c r="BJ65" s="561"/>
    </row>
    <row r="66" spans="12:72" ht="16" x14ac:dyDescent="0.15">
      <c r="L66" s="2"/>
      <c r="M66" s="592" t="s">
        <v>473</v>
      </c>
      <c r="N66" s="385">
        <v>1</v>
      </c>
      <c r="O66" s="385">
        <v>159</v>
      </c>
      <c r="P66" s="472">
        <v>15</v>
      </c>
      <c r="Q66" s="385">
        <v>125</v>
      </c>
      <c r="R66" s="385">
        <v>2</v>
      </c>
      <c r="S66" s="533">
        <f t="shared" si="76"/>
        <v>302</v>
      </c>
      <c r="T66" s="333"/>
      <c r="U66" s="592" t="s">
        <v>473</v>
      </c>
      <c r="V66" s="433"/>
      <c r="W66" s="433"/>
      <c r="X66" s="433"/>
      <c r="Y66" s="433">
        <f t="shared" si="77"/>
        <v>0</v>
      </c>
      <c r="Z66" s="333"/>
      <c r="AA66" s="592" t="s">
        <v>473</v>
      </c>
      <c r="AB66" s="605"/>
      <c r="AC66" s="605"/>
      <c r="AD66" s="605"/>
      <c r="AE66" s="605"/>
      <c r="AF66" s="605"/>
      <c r="AG66" s="605">
        <f t="shared" si="78"/>
        <v>0</v>
      </c>
      <c r="AH66" s="333"/>
      <c r="AI66" s="592" t="s">
        <v>473</v>
      </c>
      <c r="AJ66" s="433"/>
      <c r="AK66" s="433"/>
      <c r="AL66" s="433"/>
      <c r="AM66" s="433">
        <f t="shared" si="79"/>
        <v>0</v>
      </c>
      <c r="AN66" s="333"/>
      <c r="AO66" s="592" t="s">
        <v>473</v>
      </c>
      <c r="AP66" s="385">
        <v>1</v>
      </c>
      <c r="AQ66" s="605">
        <v>11</v>
      </c>
      <c r="AR66" s="385"/>
      <c r="AS66" s="385">
        <v>80</v>
      </c>
      <c r="AT66" s="605">
        <v>2</v>
      </c>
      <c r="AU66" s="385"/>
      <c r="AV66" s="533">
        <f t="shared" si="80"/>
        <v>94</v>
      </c>
    </row>
    <row r="67" spans="12:72" ht="16" x14ac:dyDescent="0.15">
      <c r="L67" s="2"/>
      <c r="M67" s="333" t="s">
        <v>134</v>
      </c>
      <c r="N67" s="335">
        <f>SUM(N60:N66)</f>
        <v>7762</v>
      </c>
      <c r="O67" s="335">
        <f t="shared" ref="O67:S67" si="81">SUM(O60:O66)</f>
        <v>8002</v>
      </c>
      <c r="P67" s="335">
        <f t="shared" si="81"/>
        <v>1815</v>
      </c>
      <c r="Q67" s="335">
        <f t="shared" si="81"/>
        <v>4347769</v>
      </c>
      <c r="R67" s="335">
        <f t="shared" si="81"/>
        <v>52690</v>
      </c>
      <c r="S67" s="335">
        <f t="shared" si="81"/>
        <v>4418038</v>
      </c>
      <c r="T67" s="333"/>
      <c r="U67" s="333" t="s">
        <v>134</v>
      </c>
      <c r="V67" s="335">
        <f t="shared" ref="V67:Y67" si="82">SUM(V60:V66)</f>
        <v>1807</v>
      </c>
      <c r="W67" s="335">
        <f t="shared" si="82"/>
        <v>25</v>
      </c>
      <c r="X67" s="335"/>
      <c r="Y67" s="335">
        <f t="shared" si="82"/>
        <v>1832</v>
      </c>
      <c r="Z67" s="333"/>
      <c r="AA67" s="333" t="s">
        <v>134</v>
      </c>
      <c r="AB67" s="606">
        <f>SUM(AB61:AB66)</f>
        <v>33</v>
      </c>
      <c r="AC67" s="606">
        <f t="shared" ref="AC67:AG67" si="83">SUM(AC61:AC66)</f>
        <v>896</v>
      </c>
      <c r="AD67" s="606">
        <f t="shared" si="83"/>
        <v>6491</v>
      </c>
      <c r="AE67" s="606">
        <f t="shared" si="83"/>
        <v>79</v>
      </c>
      <c r="AF67" s="606">
        <f t="shared" si="83"/>
        <v>4</v>
      </c>
      <c r="AG67" s="606">
        <f t="shared" si="83"/>
        <v>7503</v>
      </c>
      <c r="AH67" s="333"/>
      <c r="AI67" s="333" t="s">
        <v>134</v>
      </c>
      <c r="AJ67" s="335">
        <f t="shared" ref="AJ67:AM67" si="84">SUM(AJ61:AJ66)</f>
        <v>1652</v>
      </c>
      <c r="AK67" s="335">
        <f t="shared" si="84"/>
        <v>748</v>
      </c>
      <c r="AL67" s="335">
        <f t="shared" si="84"/>
        <v>26146</v>
      </c>
      <c r="AM67" s="335">
        <f t="shared" si="84"/>
        <v>28546</v>
      </c>
      <c r="AN67" s="333"/>
      <c r="AO67" s="333" t="s">
        <v>134</v>
      </c>
      <c r="AP67" s="335">
        <f t="shared" ref="AP67:AV67" si="85">SUM(AP61:AP66)</f>
        <v>42040</v>
      </c>
      <c r="AQ67" s="335">
        <f t="shared" si="85"/>
        <v>1899</v>
      </c>
      <c r="AR67" s="335">
        <f t="shared" si="85"/>
        <v>481</v>
      </c>
      <c r="AS67" s="335">
        <f t="shared" si="85"/>
        <v>3366127</v>
      </c>
      <c r="AT67" s="335">
        <f t="shared" si="85"/>
        <v>277</v>
      </c>
      <c r="AU67" s="335">
        <f t="shared" si="85"/>
        <v>6073</v>
      </c>
      <c r="AV67" s="335">
        <f t="shared" si="85"/>
        <v>3416897</v>
      </c>
    </row>
    <row r="68" spans="12:72" x14ac:dyDescent="0.15">
      <c r="L68" s="2"/>
    </row>
    <row r="69" spans="12:72" ht="25" customHeight="1" x14ac:dyDescent="0.15">
      <c r="L69" s="2"/>
      <c r="M69" s="1037" t="s">
        <v>474</v>
      </c>
      <c r="N69" s="1037"/>
      <c r="O69" s="1037"/>
    </row>
    <row r="70" spans="12:72" x14ac:dyDescent="0.15">
      <c r="L70" s="2"/>
      <c r="M70" s="589"/>
      <c r="N70" s="590"/>
      <c r="O70" s="590"/>
      <c r="P70" s="590"/>
      <c r="Q70" s="590"/>
      <c r="R70" s="590"/>
      <c r="S70" s="590"/>
    </row>
    <row r="71" spans="12:72" x14ac:dyDescent="0.15">
      <c r="L71" s="2"/>
      <c r="M71" s="589"/>
      <c r="N71" s="590"/>
      <c r="O71" s="590"/>
      <c r="P71" s="590"/>
      <c r="Q71" s="590"/>
      <c r="R71" s="590"/>
      <c r="S71" s="590"/>
    </row>
    <row r="72" spans="12:72" x14ac:dyDescent="0.15">
      <c r="L72" s="2"/>
      <c r="M72" s="589"/>
      <c r="N72" s="590"/>
      <c r="O72" s="590"/>
      <c r="P72" s="590"/>
      <c r="Q72" s="590"/>
      <c r="R72" s="590"/>
      <c r="S72" s="590"/>
    </row>
    <row r="73" spans="12:72" ht="16" x14ac:dyDescent="0.15">
      <c r="L73" s="2"/>
      <c r="M73" s="414" t="s">
        <v>448</v>
      </c>
      <c r="R73" s="607" t="s">
        <v>478</v>
      </c>
      <c r="U73" s="414" t="s">
        <v>449</v>
      </c>
      <c r="X73" s="561"/>
      <c r="Z73" s="414" t="s">
        <v>450</v>
      </c>
      <c r="AC73" s="607" t="s">
        <v>451</v>
      </c>
    </row>
    <row r="74" spans="12:72" x14ac:dyDescent="0.15">
      <c r="L74" s="2"/>
      <c r="M74" s="521" t="s">
        <v>398</v>
      </c>
      <c r="Q74" s="521"/>
      <c r="R74" s="1029" t="s">
        <v>398</v>
      </c>
      <c r="S74" s="1029"/>
      <c r="U74" s="521" t="s">
        <v>398</v>
      </c>
      <c r="W74" s="561"/>
      <c r="X74" s="561"/>
      <c r="Y74" s="561"/>
      <c r="Z74" s="1029" t="s">
        <v>398</v>
      </c>
      <c r="AA74" s="1029"/>
      <c r="AC74" s="521" t="s">
        <v>398</v>
      </c>
      <c r="BT74" s="561"/>
    </row>
    <row r="75" spans="12:72" ht="34" x14ac:dyDescent="0.15">
      <c r="L75" s="2"/>
      <c r="M75" s="608" t="s">
        <v>477</v>
      </c>
      <c r="N75" s="463" t="s">
        <v>431</v>
      </c>
      <c r="O75" s="464" t="s">
        <v>412</v>
      </c>
      <c r="P75" s="357" t="s">
        <v>134</v>
      </c>
      <c r="Q75" s="332"/>
      <c r="R75" s="608" t="s">
        <v>470</v>
      </c>
      <c r="S75" s="464" t="s">
        <v>432</v>
      </c>
      <c r="T75" s="333"/>
      <c r="U75" s="608" t="s">
        <v>470</v>
      </c>
      <c r="V75" s="464" t="s">
        <v>433</v>
      </c>
      <c r="W75" s="464" t="s">
        <v>434</v>
      </c>
      <c r="X75" s="464" t="s">
        <v>134</v>
      </c>
      <c r="Y75" s="332"/>
      <c r="Z75" s="608" t="s">
        <v>470</v>
      </c>
      <c r="AA75" s="464" t="s">
        <v>435</v>
      </c>
      <c r="AB75" s="333"/>
      <c r="AC75" s="355" t="s">
        <v>470</v>
      </c>
      <c r="AD75" s="355" t="s">
        <v>436</v>
      </c>
      <c r="AE75" s="355" t="s">
        <v>437</v>
      </c>
      <c r="AF75" s="355" t="s">
        <v>438</v>
      </c>
      <c r="AG75" s="355" t="s">
        <v>439</v>
      </c>
      <c r="AH75" s="357" t="s">
        <v>405</v>
      </c>
      <c r="AI75" s="355" t="s">
        <v>134</v>
      </c>
      <c r="AJ75" s="561"/>
    </row>
    <row r="76" spans="12:72" ht="17" x14ac:dyDescent="0.15">
      <c r="L76" s="2"/>
      <c r="M76" s="572" t="s">
        <v>241</v>
      </c>
      <c r="N76" s="466">
        <f t="shared" ref="N76:P81" si="86">N86/1000000</f>
        <v>6.6291890000000002</v>
      </c>
      <c r="O76" s="466">
        <f t="shared" si="86"/>
        <v>0</v>
      </c>
      <c r="P76" s="466">
        <f t="shared" si="86"/>
        <v>6.6291890000000002</v>
      </c>
      <c r="Q76" s="332"/>
      <c r="R76" s="572" t="s">
        <v>241</v>
      </c>
      <c r="S76" s="464"/>
      <c r="T76" s="333"/>
      <c r="U76" s="572" t="s">
        <v>241</v>
      </c>
      <c r="V76" s="464"/>
      <c r="W76" s="464"/>
      <c r="X76" s="464"/>
      <c r="Y76" s="332"/>
      <c r="Z76" s="572" t="s">
        <v>241</v>
      </c>
      <c r="AA76" s="464"/>
      <c r="AB76" s="333"/>
      <c r="AC76" s="572" t="s">
        <v>241</v>
      </c>
      <c r="AD76" s="466">
        <f t="shared" ref="AD76:AI81" si="87">AD86/1000000</f>
        <v>8.6490000000000004E-3</v>
      </c>
      <c r="AE76" s="466">
        <f t="shared" si="87"/>
        <v>4.9299999999999995E-4</v>
      </c>
      <c r="AF76" s="466">
        <f t="shared" si="87"/>
        <v>1.7923000000000001E-2</v>
      </c>
      <c r="AG76" s="466">
        <f t="shared" si="87"/>
        <v>4.1E-5</v>
      </c>
      <c r="AH76" s="466">
        <f t="shared" si="87"/>
        <v>0</v>
      </c>
      <c r="AI76" s="466">
        <f t="shared" si="87"/>
        <v>2.7106000000000002E-2</v>
      </c>
      <c r="AJ76" s="561"/>
    </row>
    <row r="77" spans="12:72" ht="16" x14ac:dyDescent="0.15">
      <c r="L77" s="2"/>
      <c r="M77" s="609" t="s">
        <v>242</v>
      </c>
      <c r="N77" s="466">
        <f t="shared" si="86"/>
        <v>43.323855999999999</v>
      </c>
      <c r="O77" s="466">
        <f t="shared" si="86"/>
        <v>0</v>
      </c>
      <c r="P77" s="466">
        <f t="shared" si="86"/>
        <v>43.323855999999999</v>
      </c>
      <c r="Q77" s="467"/>
      <c r="R77" s="609" t="s">
        <v>242</v>
      </c>
      <c r="S77" s="466">
        <f>S87/1000000</f>
        <v>0</v>
      </c>
      <c r="T77" s="333"/>
      <c r="U77" s="609" t="s">
        <v>242</v>
      </c>
      <c r="V77" s="466">
        <f t="shared" ref="V77:W81" si="88">V87/1000000</f>
        <v>1.850041</v>
      </c>
      <c r="W77" s="466">
        <f t="shared" si="88"/>
        <v>6.0900150000000002</v>
      </c>
      <c r="X77" s="466">
        <f>SUM(V77:W77)</f>
        <v>7.9400560000000002</v>
      </c>
      <c r="Y77" s="467"/>
      <c r="Z77" s="609" t="s">
        <v>242</v>
      </c>
      <c r="AA77" s="466">
        <f>AA87/1000000</f>
        <v>2.5266639999999998</v>
      </c>
      <c r="AB77" s="333"/>
      <c r="AC77" s="592" t="s">
        <v>242</v>
      </c>
      <c r="AD77" s="466">
        <f t="shared" si="87"/>
        <v>0</v>
      </c>
      <c r="AE77" s="466">
        <f t="shared" si="87"/>
        <v>0</v>
      </c>
      <c r="AF77" s="466">
        <f t="shared" si="87"/>
        <v>3.9321220000000001</v>
      </c>
      <c r="AG77" s="466">
        <f t="shared" si="87"/>
        <v>1.0023660000000001</v>
      </c>
      <c r="AH77" s="466">
        <f t="shared" si="87"/>
        <v>3.8159999999999999E-3</v>
      </c>
      <c r="AI77" s="466">
        <f t="shared" si="87"/>
        <v>4.9383039999999996</v>
      </c>
    </row>
    <row r="78" spans="12:72" ht="16" x14ac:dyDescent="0.15">
      <c r="L78" s="2"/>
      <c r="M78" s="609" t="s">
        <v>243</v>
      </c>
      <c r="N78" s="466">
        <f t="shared" si="86"/>
        <v>1941.7519279999999</v>
      </c>
      <c r="O78" s="466">
        <f t="shared" si="86"/>
        <v>0</v>
      </c>
      <c r="P78" s="466">
        <f t="shared" si="86"/>
        <v>1941.7519279999999</v>
      </c>
      <c r="Q78" s="467"/>
      <c r="R78" s="609" t="s">
        <v>243</v>
      </c>
      <c r="S78" s="466">
        <f>S88/1000000</f>
        <v>317.47934299999997</v>
      </c>
      <c r="T78" s="333"/>
      <c r="U78" s="609" t="s">
        <v>243</v>
      </c>
      <c r="V78" s="466">
        <f t="shared" si="88"/>
        <v>6.3673500000000001</v>
      </c>
      <c r="W78" s="466">
        <f t="shared" si="88"/>
        <v>0</v>
      </c>
      <c r="X78" s="466">
        <f>SUM(V78:W78)</f>
        <v>6.3673500000000001</v>
      </c>
      <c r="Y78" s="467"/>
      <c r="Z78" s="609" t="s">
        <v>243</v>
      </c>
      <c r="AA78" s="466">
        <f>AA88/1000000</f>
        <v>15.815550999999999</v>
      </c>
      <c r="AB78" s="333"/>
      <c r="AC78" s="592" t="s">
        <v>243</v>
      </c>
      <c r="AD78" s="466">
        <f t="shared" si="87"/>
        <v>0.43041800000000002</v>
      </c>
      <c r="AE78" s="466">
        <f t="shared" si="87"/>
        <v>0</v>
      </c>
      <c r="AF78" s="466">
        <f t="shared" si="87"/>
        <v>3.882E-2</v>
      </c>
      <c r="AG78" s="466">
        <f t="shared" si="87"/>
        <v>4.5736179999999997</v>
      </c>
      <c r="AH78" s="466">
        <f t="shared" si="87"/>
        <v>0.756193</v>
      </c>
      <c r="AI78" s="466">
        <f t="shared" si="87"/>
        <v>5.7990490000000001</v>
      </c>
    </row>
    <row r="79" spans="12:72" ht="16" x14ac:dyDescent="0.15">
      <c r="L79" s="2"/>
      <c r="M79" s="609" t="s">
        <v>244</v>
      </c>
      <c r="N79" s="466">
        <f t="shared" si="86"/>
        <v>5.9205420000000002</v>
      </c>
      <c r="O79" s="466">
        <f t="shared" si="86"/>
        <v>0</v>
      </c>
      <c r="P79" s="466">
        <f t="shared" si="86"/>
        <v>5.9205420000000002</v>
      </c>
      <c r="Q79" s="467"/>
      <c r="R79" s="609" t="s">
        <v>244</v>
      </c>
      <c r="S79" s="466">
        <f>S89/1000000</f>
        <v>339.00594599999999</v>
      </c>
      <c r="T79" s="333"/>
      <c r="U79" s="609" t="s">
        <v>244</v>
      </c>
      <c r="V79" s="466">
        <f t="shared" si="88"/>
        <v>1.6259589999999999</v>
      </c>
      <c r="W79" s="466">
        <f t="shared" si="88"/>
        <v>0</v>
      </c>
      <c r="X79" s="466">
        <f>SUM(V79:W79)</f>
        <v>1.6259589999999999</v>
      </c>
      <c r="Y79" s="467"/>
      <c r="Z79" s="609" t="s">
        <v>244</v>
      </c>
      <c r="AA79" s="466">
        <f>AA89/1000000</f>
        <v>2.443E-2</v>
      </c>
      <c r="AB79" s="333"/>
      <c r="AC79" s="592" t="s">
        <v>244</v>
      </c>
      <c r="AD79" s="466">
        <f t="shared" si="87"/>
        <v>0</v>
      </c>
      <c r="AE79" s="466">
        <f t="shared" si="87"/>
        <v>0</v>
      </c>
      <c r="AF79" s="466">
        <f t="shared" si="87"/>
        <v>0</v>
      </c>
      <c r="AG79" s="466">
        <f t="shared" si="87"/>
        <v>4.6360000000000004E-3</v>
      </c>
      <c r="AH79" s="466">
        <f t="shared" si="87"/>
        <v>0</v>
      </c>
      <c r="AI79" s="466">
        <f t="shared" si="87"/>
        <v>4.6360000000000004E-3</v>
      </c>
    </row>
    <row r="80" spans="12:72" ht="16" x14ac:dyDescent="0.15">
      <c r="L80" s="2"/>
      <c r="M80" s="609" t="s">
        <v>245</v>
      </c>
      <c r="N80" s="466">
        <f t="shared" si="86"/>
        <v>0.64810599999999996</v>
      </c>
      <c r="O80" s="466">
        <f t="shared" si="86"/>
        <v>0</v>
      </c>
      <c r="P80" s="466">
        <f t="shared" si="86"/>
        <v>0.64810599999999996</v>
      </c>
      <c r="Q80" s="467"/>
      <c r="R80" s="609" t="s">
        <v>245</v>
      </c>
      <c r="S80" s="466">
        <f>S90/1000000</f>
        <v>3.3000000000000003E-5</v>
      </c>
      <c r="T80" s="333"/>
      <c r="U80" s="609" t="s">
        <v>245</v>
      </c>
      <c r="V80" s="466">
        <f t="shared" si="88"/>
        <v>4.7028E-2</v>
      </c>
      <c r="W80" s="466">
        <f t="shared" si="88"/>
        <v>0</v>
      </c>
      <c r="X80" s="485">
        <f>SUM(V80:W80)</f>
        <v>4.7028E-2</v>
      </c>
      <c r="Y80" s="467"/>
      <c r="Z80" s="609" t="s">
        <v>245</v>
      </c>
      <c r="AA80" s="466">
        <f>AA90/1000000</f>
        <v>9.3519999999999992E-3</v>
      </c>
      <c r="AB80" s="333"/>
      <c r="AC80" s="592" t="s">
        <v>245</v>
      </c>
      <c r="AD80" s="466">
        <f t="shared" si="87"/>
        <v>0</v>
      </c>
      <c r="AE80" s="466">
        <f t="shared" si="87"/>
        <v>0</v>
      </c>
      <c r="AF80" s="466">
        <f t="shared" si="87"/>
        <v>0</v>
      </c>
      <c r="AG80" s="466">
        <f t="shared" si="87"/>
        <v>0</v>
      </c>
      <c r="AH80" s="466">
        <f t="shared" si="87"/>
        <v>0</v>
      </c>
      <c r="AI80" s="466">
        <f t="shared" si="87"/>
        <v>0</v>
      </c>
    </row>
    <row r="81" spans="12:70" ht="16" x14ac:dyDescent="0.15">
      <c r="L81" s="2"/>
      <c r="M81" s="609" t="s">
        <v>473</v>
      </c>
      <c r="N81" s="466">
        <f>N91/1000000</f>
        <v>0</v>
      </c>
      <c r="O81" s="466">
        <f t="shared" si="86"/>
        <v>3.0000000000000001E-5</v>
      </c>
      <c r="P81" s="466">
        <f t="shared" si="86"/>
        <v>3.0000000000000001E-5</v>
      </c>
      <c r="Q81" s="467"/>
      <c r="R81" s="609" t="s">
        <v>473</v>
      </c>
      <c r="S81" s="466">
        <f>S91/1000000</f>
        <v>2370.405354</v>
      </c>
      <c r="T81" s="333"/>
      <c r="U81" s="609" t="s">
        <v>473</v>
      </c>
      <c r="V81" s="466">
        <f t="shared" si="88"/>
        <v>3.0557999999999998E-2</v>
      </c>
      <c r="W81" s="466">
        <f t="shared" si="88"/>
        <v>0</v>
      </c>
      <c r="X81" s="485">
        <f>SUM(V81:W81)</f>
        <v>3.0557999999999998E-2</v>
      </c>
      <c r="Y81" s="467"/>
      <c r="Z81" s="609" t="s">
        <v>473</v>
      </c>
      <c r="AA81" s="466">
        <f>AA91/1000000</f>
        <v>0</v>
      </c>
      <c r="AB81" s="333"/>
      <c r="AC81" s="592" t="s">
        <v>473</v>
      </c>
      <c r="AD81" s="466">
        <f t="shared" si="87"/>
        <v>0</v>
      </c>
      <c r="AE81" s="466">
        <f t="shared" si="87"/>
        <v>0</v>
      </c>
      <c r="AF81" s="466">
        <f t="shared" si="87"/>
        <v>0</v>
      </c>
      <c r="AG81" s="466">
        <f t="shared" si="87"/>
        <v>0</v>
      </c>
      <c r="AH81" s="466">
        <f t="shared" si="87"/>
        <v>0</v>
      </c>
      <c r="AI81" s="466">
        <f t="shared" si="87"/>
        <v>0</v>
      </c>
    </row>
    <row r="82" spans="12:70" ht="16" x14ac:dyDescent="0.15">
      <c r="L82" s="2"/>
      <c r="M82" s="332" t="s">
        <v>134</v>
      </c>
      <c r="N82" s="400">
        <f>SUM(N76:N81)</f>
        <v>1998.273621</v>
      </c>
      <c r="O82" s="400">
        <f>SUM(O76:O81)</f>
        <v>3.0000000000000001E-5</v>
      </c>
      <c r="P82" s="400">
        <f>SUM(P76:P81)</f>
        <v>1998.273651</v>
      </c>
      <c r="Q82" s="333"/>
      <c r="R82" s="332" t="s">
        <v>134</v>
      </c>
      <c r="S82" s="400">
        <f>SUM(S76:S81)</f>
        <v>3026.890676</v>
      </c>
      <c r="T82" s="333"/>
      <c r="U82" s="332" t="s">
        <v>134</v>
      </c>
      <c r="V82" s="400">
        <f>SUM(V76:V81)</f>
        <v>9.9209359999999975</v>
      </c>
      <c r="W82" s="400">
        <f t="shared" ref="W82:X82" si="89">SUM(W76:W81)</f>
        <v>6.0900150000000002</v>
      </c>
      <c r="X82" s="400">
        <f t="shared" si="89"/>
        <v>16.010950999999999</v>
      </c>
      <c r="Y82" s="467"/>
      <c r="Z82" s="332" t="s">
        <v>134</v>
      </c>
      <c r="AA82" s="400">
        <f t="shared" ref="AA82" si="90">SUM(AA76:AA81)</f>
        <v>18.375996999999998</v>
      </c>
      <c r="AB82" s="333"/>
      <c r="AC82" s="332" t="s">
        <v>134</v>
      </c>
      <c r="AD82" s="400">
        <f t="shared" ref="AD82:AI82" si="91">SUM(AD76:AD81)</f>
        <v>0.43906700000000004</v>
      </c>
      <c r="AE82" s="400">
        <f t="shared" si="91"/>
        <v>4.9299999999999995E-4</v>
      </c>
      <c r="AF82" s="400">
        <f t="shared" si="91"/>
        <v>3.9888650000000001</v>
      </c>
      <c r="AG82" s="400">
        <f t="shared" si="91"/>
        <v>5.5806609999999992</v>
      </c>
      <c r="AH82" s="400">
        <f t="shared" si="91"/>
        <v>0.76000900000000005</v>
      </c>
      <c r="AI82" s="400">
        <f t="shared" si="91"/>
        <v>10.769094999999998</v>
      </c>
    </row>
    <row r="83" spans="12:70" x14ac:dyDescent="0.15">
      <c r="L83" s="2"/>
    </row>
    <row r="84" spans="12:70" x14ac:dyDescent="0.15">
      <c r="L84" s="2"/>
      <c r="M84" s="521" t="s">
        <v>427</v>
      </c>
      <c r="N84" s="521"/>
      <c r="Q84" s="521"/>
      <c r="R84" s="521" t="s">
        <v>427</v>
      </c>
      <c r="U84" s="521" t="s">
        <v>427</v>
      </c>
      <c r="W84" s="561"/>
      <c r="X84" s="561"/>
      <c r="Z84" s="521" t="s">
        <v>427</v>
      </c>
      <c r="AC84" s="521" t="s">
        <v>427</v>
      </c>
    </row>
    <row r="85" spans="12:70" ht="34" x14ac:dyDescent="0.15">
      <c r="L85" s="2"/>
      <c r="M85" s="608" t="s">
        <v>477</v>
      </c>
      <c r="N85" s="463" t="s">
        <v>431</v>
      </c>
      <c r="O85" s="464" t="s">
        <v>412</v>
      </c>
      <c r="P85" s="357" t="s">
        <v>134</v>
      </c>
      <c r="Q85" s="332"/>
      <c r="R85" s="608" t="s">
        <v>470</v>
      </c>
      <c r="S85" s="464" t="s">
        <v>432</v>
      </c>
      <c r="T85" s="333"/>
      <c r="U85" s="608" t="s">
        <v>470</v>
      </c>
      <c r="V85" s="464" t="s">
        <v>433</v>
      </c>
      <c r="W85" s="464" t="s">
        <v>434</v>
      </c>
      <c r="X85" s="464" t="s">
        <v>134</v>
      </c>
      <c r="Y85" s="332"/>
      <c r="Z85" s="608" t="s">
        <v>470</v>
      </c>
      <c r="AA85" s="464" t="s">
        <v>435</v>
      </c>
      <c r="AB85" s="333"/>
      <c r="AC85" s="355" t="s">
        <v>470</v>
      </c>
      <c r="AD85" s="355" t="s">
        <v>436</v>
      </c>
      <c r="AE85" s="355" t="s">
        <v>437</v>
      </c>
      <c r="AF85" s="355" t="s">
        <v>438</v>
      </c>
      <c r="AG85" s="355" t="s">
        <v>439</v>
      </c>
      <c r="AH85" s="357" t="s">
        <v>405</v>
      </c>
      <c r="AI85" s="355" t="s">
        <v>134</v>
      </c>
      <c r="AJ85" s="561"/>
      <c r="BR85" s="561"/>
    </row>
    <row r="86" spans="12:70" ht="17" x14ac:dyDescent="0.15">
      <c r="L86" s="2"/>
      <c r="M86" s="572" t="s">
        <v>241</v>
      </c>
      <c r="N86" s="610">
        <v>6629189</v>
      </c>
      <c r="O86" s="595"/>
      <c r="P86" s="611">
        <f>SUM(N86:O86)</f>
        <v>6629189</v>
      </c>
      <c r="Q86" s="332"/>
      <c r="R86" s="572" t="s">
        <v>241</v>
      </c>
      <c r="S86" s="464"/>
      <c r="T86" s="333"/>
      <c r="U86" s="572" t="s">
        <v>241</v>
      </c>
      <c r="V86" s="464"/>
      <c r="W86" s="464"/>
      <c r="X86" s="464"/>
      <c r="Y86" s="332"/>
      <c r="Z86" s="572" t="s">
        <v>241</v>
      </c>
      <c r="AA86" s="464"/>
      <c r="AB86" s="333"/>
      <c r="AC86" s="572" t="s">
        <v>241</v>
      </c>
      <c r="AD86" s="612">
        <v>8649</v>
      </c>
      <c r="AE86" s="612">
        <v>493</v>
      </c>
      <c r="AF86" s="612">
        <v>17923</v>
      </c>
      <c r="AG86" s="612">
        <v>41</v>
      </c>
      <c r="AH86" s="612"/>
      <c r="AI86" s="472">
        <f t="shared" ref="AI86:AI91" si="92">SUM(AD86:AH86)</f>
        <v>27106</v>
      </c>
      <c r="AJ86" s="561"/>
    </row>
    <row r="87" spans="12:70" ht="16" x14ac:dyDescent="0.15">
      <c r="L87" s="2"/>
      <c r="M87" s="609" t="s">
        <v>242</v>
      </c>
      <c r="N87" s="613">
        <v>43323856</v>
      </c>
      <c r="O87" s="472"/>
      <c r="P87" s="611">
        <f t="shared" ref="P87:P91" si="93">SUM(N87:O87)</f>
        <v>43323856</v>
      </c>
      <c r="Q87" s="467"/>
      <c r="R87" s="609" t="s">
        <v>242</v>
      </c>
      <c r="S87" s="485"/>
      <c r="T87" s="333"/>
      <c r="U87" s="609" t="s">
        <v>242</v>
      </c>
      <c r="V87" s="485">
        <v>1850041</v>
      </c>
      <c r="W87" s="485">
        <v>6090015</v>
      </c>
      <c r="X87" s="485">
        <f>SUM(V87:W87)</f>
        <v>7940056</v>
      </c>
      <c r="Y87" s="467"/>
      <c r="Z87" s="609" t="s">
        <v>242</v>
      </c>
      <c r="AA87" s="485">
        <v>2526664</v>
      </c>
      <c r="AB87" s="333"/>
      <c r="AC87" s="592" t="s">
        <v>242</v>
      </c>
      <c r="AD87" s="472"/>
      <c r="AE87" s="472"/>
      <c r="AF87" s="472">
        <v>3932122</v>
      </c>
      <c r="AG87" s="472">
        <v>1002366</v>
      </c>
      <c r="AH87" s="472">
        <v>3816</v>
      </c>
      <c r="AI87" s="472">
        <f t="shared" si="92"/>
        <v>4938304</v>
      </c>
    </row>
    <row r="88" spans="12:70" ht="16" x14ac:dyDescent="0.15">
      <c r="L88" s="2"/>
      <c r="M88" s="609" t="s">
        <v>243</v>
      </c>
      <c r="N88" s="613">
        <v>1941751928</v>
      </c>
      <c r="O88" s="472"/>
      <c r="P88" s="611">
        <f t="shared" si="93"/>
        <v>1941751928</v>
      </c>
      <c r="Q88" s="467"/>
      <c r="R88" s="609" t="s">
        <v>243</v>
      </c>
      <c r="S88" s="485">
        <v>317479343</v>
      </c>
      <c r="T88" s="333"/>
      <c r="U88" s="609" t="s">
        <v>243</v>
      </c>
      <c r="V88" s="485">
        <v>6367350</v>
      </c>
      <c r="W88" s="485"/>
      <c r="X88" s="485">
        <f>SUM(V88:W88)</f>
        <v>6367350</v>
      </c>
      <c r="Y88" s="467"/>
      <c r="Z88" s="609" t="s">
        <v>243</v>
      </c>
      <c r="AA88" s="485">
        <v>15815551</v>
      </c>
      <c r="AB88" s="333"/>
      <c r="AC88" s="592" t="s">
        <v>243</v>
      </c>
      <c r="AD88" s="472">
        <v>430418</v>
      </c>
      <c r="AE88" s="472"/>
      <c r="AF88" s="472">
        <v>38820</v>
      </c>
      <c r="AG88" s="472">
        <v>4573618</v>
      </c>
      <c r="AH88" s="472">
        <v>756193</v>
      </c>
      <c r="AI88" s="472">
        <f t="shared" si="92"/>
        <v>5799049</v>
      </c>
    </row>
    <row r="89" spans="12:70" ht="16" x14ac:dyDescent="0.15">
      <c r="L89" s="2"/>
      <c r="M89" s="609" t="s">
        <v>244</v>
      </c>
      <c r="N89" s="613">
        <v>5920542</v>
      </c>
      <c r="O89" s="472"/>
      <c r="P89" s="611">
        <f t="shared" si="93"/>
        <v>5920542</v>
      </c>
      <c r="Q89" s="467"/>
      <c r="R89" s="609" t="s">
        <v>244</v>
      </c>
      <c r="S89" s="485">
        <v>339005946</v>
      </c>
      <c r="T89" s="333"/>
      <c r="U89" s="609" t="s">
        <v>244</v>
      </c>
      <c r="V89" s="485">
        <v>1625959</v>
      </c>
      <c r="W89" s="485"/>
      <c r="X89" s="485">
        <f>SUM(V89:W89)</f>
        <v>1625959</v>
      </c>
      <c r="Y89" s="467"/>
      <c r="Z89" s="609" t="s">
        <v>244</v>
      </c>
      <c r="AA89" s="485">
        <v>24430</v>
      </c>
      <c r="AB89" s="333"/>
      <c r="AC89" s="592" t="s">
        <v>244</v>
      </c>
      <c r="AD89" s="472"/>
      <c r="AE89" s="472"/>
      <c r="AF89" s="472"/>
      <c r="AG89" s="472">
        <v>4636</v>
      </c>
      <c r="AH89" s="472"/>
      <c r="AI89" s="472">
        <f t="shared" si="92"/>
        <v>4636</v>
      </c>
    </row>
    <row r="90" spans="12:70" ht="16" x14ac:dyDescent="0.15">
      <c r="L90" s="2"/>
      <c r="M90" s="609" t="s">
        <v>245</v>
      </c>
      <c r="N90" s="613">
        <v>648106</v>
      </c>
      <c r="O90" s="472"/>
      <c r="P90" s="611">
        <f t="shared" si="93"/>
        <v>648106</v>
      </c>
      <c r="Q90" s="467"/>
      <c r="R90" s="609" t="s">
        <v>245</v>
      </c>
      <c r="S90" s="485">
        <v>33</v>
      </c>
      <c r="T90" s="333"/>
      <c r="U90" s="609" t="s">
        <v>245</v>
      </c>
      <c r="V90" s="485">
        <v>47028</v>
      </c>
      <c r="W90" s="485"/>
      <c r="X90" s="485">
        <f>SUM(V90:W90)</f>
        <v>47028</v>
      </c>
      <c r="Y90" s="467"/>
      <c r="Z90" s="609" t="s">
        <v>245</v>
      </c>
      <c r="AA90" s="485">
        <v>9352</v>
      </c>
      <c r="AB90" s="333"/>
      <c r="AC90" s="592" t="s">
        <v>245</v>
      </c>
      <c r="AD90" s="605"/>
      <c r="AE90" s="605"/>
      <c r="AF90" s="605"/>
      <c r="AG90" s="605"/>
      <c r="AH90" s="605"/>
      <c r="AI90" s="472">
        <f t="shared" si="92"/>
        <v>0</v>
      </c>
    </row>
    <row r="91" spans="12:70" ht="16" x14ac:dyDescent="0.15">
      <c r="L91" s="2"/>
      <c r="M91" s="609" t="s">
        <v>473</v>
      </c>
      <c r="N91" s="613"/>
      <c r="O91" s="472">
        <v>30</v>
      </c>
      <c r="P91" s="611">
        <f t="shared" si="93"/>
        <v>30</v>
      </c>
      <c r="Q91" s="467"/>
      <c r="R91" s="609" t="s">
        <v>473</v>
      </c>
      <c r="S91" s="485">
        <v>2370405354</v>
      </c>
      <c r="T91" s="333"/>
      <c r="U91" s="609" t="s">
        <v>473</v>
      </c>
      <c r="V91" s="485">
        <v>30558</v>
      </c>
      <c r="W91" s="485"/>
      <c r="X91" s="485">
        <f>SUM(V91:W91)</f>
        <v>30558</v>
      </c>
      <c r="Y91" s="467"/>
      <c r="Z91" s="609" t="s">
        <v>473</v>
      </c>
      <c r="AA91" s="485"/>
      <c r="AB91" s="333"/>
      <c r="AC91" s="592" t="s">
        <v>473</v>
      </c>
      <c r="AD91" s="605"/>
      <c r="AE91" s="605"/>
      <c r="AF91" s="605"/>
      <c r="AG91" s="605"/>
      <c r="AH91" s="605"/>
      <c r="AI91" s="472">
        <f t="shared" si="92"/>
        <v>0</v>
      </c>
    </row>
    <row r="92" spans="12:70" ht="16" x14ac:dyDescent="0.15">
      <c r="L92" s="2"/>
      <c r="M92" s="332" t="s">
        <v>134</v>
      </c>
      <c r="N92" s="405">
        <f>SUM(N86:N91)</f>
        <v>1998273621</v>
      </c>
      <c r="O92" s="405">
        <f>SUM(O86:O91)</f>
        <v>30</v>
      </c>
      <c r="P92" s="405">
        <f>SUM(P86:P91)</f>
        <v>1998273651</v>
      </c>
      <c r="Q92" s="333"/>
      <c r="R92" s="332" t="s">
        <v>134</v>
      </c>
      <c r="S92" s="405">
        <f>SUM(S86:S91)</f>
        <v>3026890676</v>
      </c>
      <c r="T92" s="333"/>
      <c r="U92" s="332" t="s">
        <v>134</v>
      </c>
      <c r="V92" s="405">
        <f t="shared" ref="V92:X92" si="94">SUM(V86:V91)</f>
        <v>9920936</v>
      </c>
      <c r="W92" s="405">
        <f t="shared" si="94"/>
        <v>6090015</v>
      </c>
      <c r="X92" s="405">
        <f t="shared" si="94"/>
        <v>16010951</v>
      </c>
      <c r="Y92" s="467"/>
      <c r="Z92" s="332" t="s">
        <v>134</v>
      </c>
      <c r="AA92" s="405">
        <f>SUM(AA86:AA91)</f>
        <v>18375997</v>
      </c>
      <c r="AB92" s="333"/>
      <c r="AC92" s="332" t="s">
        <v>134</v>
      </c>
      <c r="AD92" s="405">
        <f t="shared" ref="AD92:AI92" si="95">SUM(AD86:AD91)</f>
        <v>439067</v>
      </c>
      <c r="AE92" s="405">
        <f t="shared" si="95"/>
        <v>493</v>
      </c>
      <c r="AF92" s="405">
        <f t="shared" si="95"/>
        <v>3988865</v>
      </c>
      <c r="AG92" s="405">
        <f t="shared" si="95"/>
        <v>5580661</v>
      </c>
      <c r="AH92" s="405">
        <f t="shared" si="95"/>
        <v>760009</v>
      </c>
      <c r="AI92" s="405">
        <f t="shared" si="95"/>
        <v>10769095</v>
      </c>
    </row>
    <row r="93" spans="12:70" x14ac:dyDescent="0.15">
      <c r="L93" s="2"/>
    </row>
    <row r="94" spans="12:70" x14ac:dyDescent="0.15">
      <c r="L94" s="2"/>
      <c r="BR94" s="561"/>
    </row>
    <row r="95" spans="12:70" ht="16" x14ac:dyDescent="0.15">
      <c r="L95" s="2"/>
      <c r="M95" s="414" t="s">
        <v>448</v>
      </c>
      <c r="N95" s="414"/>
      <c r="R95" s="607" t="s">
        <v>478</v>
      </c>
      <c r="U95" s="414" t="s">
        <v>449</v>
      </c>
      <c r="Y95" s="561"/>
      <c r="Z95" s="414" t="s">
        <v>450</v>
      </c>
      <c r="AC95" s="607" t="s">
        <v>451</v>
      </c>
    </row>
    <row r="96" spans="12:70" x14ac:dyDescent="0.15">
      <c r="L96" s="2"/>
      <c r="M96" s="521" t="s">
        <v>440</v>
      </c>
      <c r="N96" s="521"/>
      <c r="R96" s="521" t="s">
        <v>440</v>
      </c>
      <c r="U96" s="521" t="s">
        <v>440</v>
      </c>
      <c r="Y96" s="561"/>
      <c r="Z96" s="521" t="s">
        <v>440</v>
      </c>
      <c r="AC96" s="521" t="s">
        <v>440</v>
      </c>
    </row>
    <row r="97" spans="12:70" ht="34" x14ac:dyDescent="0.15">
      <c r="L97" s="2"/>
      <c r="M97" s="608" t="s">
        <v>477</v>
      </c>
      <c r="N97" s="463" t="s">
        <v>431</v>
      </c>
      <c r="O97" s="464" t="s">
        <v>412</v>
      </c>
      <c r="P97" s="357" t="s">
        <v>134</v>
      </c>
      <c r="Q97" s="332"/>
      <c r="R97" s="608" t="s">
        <v>470</v>
      </c>
      <c r="S97" s="464" t="s">
        <v>432</v>
      </c>
      <c r="T97" s="333"/>
      <c r="U97" s="608" t="s">
        <v>470</v>
      </c>
      <c r="V97" s="464" t="s">
        <v>433</v>
      </c>
      <c r="W97" s="464" t="s">
        <v>434</v>
      </c>
      <c r="X97" s="464" t="s">
        <v>134</v>
      </c>
      <c r="Y97" s="333"/>
      <c r="Z97" s="608" t="s">
        <v>470</v>
      </c>
      <c r="AA97" s="464" t="s">
        <v>435</v>
      </c>
      <c r="AB97" s="333"/>
      <c r="AC97" s="355" t="s">
        <v>470</v>
      </c>
      <c r="AD97" s="355" t="s">
        <v>436</v>
      </c>
      <c r="AE97" s="355" t="s">
        <v>437</v>
      </c>
      <c r="AF97" s="355" t="s">
        <v>438</v>
      </c>
      <c r="AG97" s="355" t="s">
        <v>439</v>
      </c>
      <c r="AH97" s="357" t="s">
        <v>405</v>
      </c>
      <c r="AI97" s="355" t="s">
        <v>134</v>
      </c>
      <c r="AJ97" s="561"/>
    </row>
    <row r="98" spans="12:70" ht="17" x14ac:dyDescent="0.15">
      <c r="L98" s="2"/>
      <c r="M98" s="572" t="s">
        <v>241</v>
      </c>
      <c r="N98" s="466">
        <f t="shared" ref="N98:P103" si="96">N108/1024</f>
        <v>12897.729152183887</v>
      </c>
      <c r="O98" s="466">
        <f t="shared" si="96"/>
        <v>0</v>
      </c>
      <c r="P98" s="466">
        <f t="shared" si="96"/>
        <v>12897.729152183887</v>
      </c>
      <c r="Q98" s="332"/>
      <c r="R98" s="572" t="s">
        <v>241</v>
      </c>
      <c r="S98" s="464"/>
      <c r="T98" s="333"/>
      <c r="U98" s="572" t="s">
        <v>241</v>
      </c>
      <c r="V98" s="464"/>
      <c r="W98" s="464"/>
      <c r="X98" s="464"/>
      <c r="Y98" s="333"/>
      <c r="Z98" s="572" t="s">
        <v>241</v>
      </c>
      <c r="AA98" s="464"/>
      <c r="AB98" s="333"/>
      <c r="AC98" s="572" t="s">
        <v>241</v>
      </c>
      <c r="AD98" s="466">
        <f t="shared" ref="AD98:AI103" si="97">AD108/1024</f>
        <v>4.4440586061682517E-2</v>
      </c>
      <c r="AE98" s="466">
        <f t="shared" si="97"/>
        <v>4.1406707896385255E-4</v>
      </c>
      <c r="AF98" s="466">
        <f t="shared" si="97"/>
        <v>0.1616717800397959</v>
      </c>
      <c r="AG98" s="466">
        <f t="shared" si="97"/>
        <v>2.6254052027070412E-2</v>
      </c>
      <c r="AH98" s="466">
        <f t="shared" si="97"/>
        <v>0</v>
      </c>
      <c r="AI98" s="466">
        <f t="shared" si="97"/>
        <v>0.23278048520751268</v>
      </c>
      <c r="AJ98" s="561"/>
    </row>
    <row r="99" spans="12:70" ht="16" x14ac:dyDescent="0.15">
      <c r="L99" s="2"/>
      <c r="M99" s="609" t="s">
        <v>242</v>
      </c>
      <c r="N99" s="466">
        <f t="shared" si="96"/>
        <v>114714.10773176367</v>
      </c>
      <c r="O99" s="466">
        <f t="shared" si="96"/>
        <v>0</v>
      </c>
      <c r="P99" s="466">
        <f t="shared" si="96"/>
        <v>114714.10773176367</v>
      </c>
      <c r="Q99" s="467"/>
      <c r="R99" s="609" t="s">
        <v>242</v>
      </c>
      <c r="S99" s="466">
        <f>S109/1024</f>
        <v>0</v>
      </c>
      <c r="T99" s="333"/>
      <c r="U99" s="609" t="s">
        <v>242</v>
      </c>
      <c r="V99" s="466">
        <f t="shared" ref="V99:X103" si="98">V109/1024</f>
        <v>1290.0717283192675</v>
      </c>
      <c r="W99" s="466">
        <f t="shared" si="98"/>
        <v>2228.0104379999443</v>
      </c>
      <c r="X99" s="466">
        <f>X109/1024</f>
        <v>3518.0821663192119</v>
      </c>
      <c r="Y99" s="467"/>
      <c r="Z99" s="609" t="s">
        <v>242</v>
      </c>
      <c r="AA99" s="466">
        <f>AA109/1024</f>
        <v>1581.7998772218193</v>
      </c>
      <c r="AB99" s="333"/>
      <c r="AC99" s="592" t="s">
        <v>242</v>
      </c>
      <c r="AD99" s="466">
        <f t="shared" si="97"/>
        <v>0</v>
      </c>
      <c r="AE99" s="466">
        <f t="shared" si="97"/>
        <v>0</v>
      </c>
      <c r="AF99" s="466">
        <f t="shared" si="97"/>
        <v>9.4572219830197337</v>
      </c>
      <c r="AG99" s="466">
        <f t="shared" si="97"/>
        <v>3507.935892326328</v>
      </c>
      <c r="AH99" s="466">
        <f t="shared" si="97"/>
        <v>44.60366844562666</v>
      </c>
      <c r="AI99" s="466">
        <f t="shared" si="97"/>
        <v>3561.9967827549744</v>
      </c>
    </row>
    <row r="100" spans="12:70" ht="16" x14ac:dyDescent="0.15">
      <c r="L100" s="2"/>
      <c r="M100" s="609" t="s">
        <v>243</v>
      </c>
      <c r="N100" s="466">
        <f t="shared" si="96"/>
        <v>11965.751031478711</v>
      </c>
      <c r="O100" s="466">
        <f t="shared" si="96"/>
        <v>0</v>
      </c>
      <c r="P100" s="466">
        <f t="shared" si="96"/>
        <v>11965.751031478711</v>
      </c>
      <c r="Q100" s="467"/>
      <c r="R100" s="609" t="s">
        <v>243</v>
      </c>
      <c r="S100" s="466">
        <f>S110/1024</f>
        <v>1789.8923872383007</v>
      </c>
      <c r="T100" s="333"/>
      <c r="U100" s="609" t="s">
        <v>243</v>
      </c>
      <c r="V100" s="466">
        <f t="shared" si="98"/>
        <v>1143.3994665311391</v>
      </c>
      <c r="W100" s="466">
        <f t="shared" si="98"/>
        <v>0</v>
      </c>
      <c r="X100" s="466">
        <f t="shared" si="98"/>
        <v>1143.3994665311391</v>
      </c>
      <c r="Y100" s="467"/>
      <c r="Z100" s="609" t="s">
        <v>243</v>
      </c>
      <c r="AA100" s="466">
        <f>AA110/1024</f>
        <v>3619.0127473334364</v>
      </c>
      <c r="AB100" s="333"/>
      <c r="AC100" s="592" t="s">
        <v>243</v>
      </c>
      <c r="AD100" s="466">
        <f t="shared" si="97"/>
        <v>0.93680206223507323</v>
      </c>
      <c r="AE100" s="466">
        <f t="shared" si="97"/>
        <v>0</v>
      </c>
      <c r="AF100" s="466">
        <f t="shared" si="97"/>
        <v>5.1581969792096052E-3</v>
      </c>
      <c r="AG100" s="466">
        <f t="shared" si="97"/>
        <v>20.425509872357811</v>
      </c>
      <c r="AH100" s="466">
        <f t="shared" si="97"/>
        <v>6.9810492310934862</v>
      </c>
      <c r="AI100" s="466">
        <f t="shared" si="97"/>
        <v>28.348519362665581</v>
      </c>
    </row>
    <row r="101" spans="12:70" ht="16" x14ac:dyDescent="0.15">
      <c r="L101" s="2"/>
      <c r="M101" s="609" t="s">
        <v>244</v>
      </c>
      <c r="N101" s="466">
        <f t="shared" si="96"/>
        <v>807.05000436781199</v>
      </c>
      <c r="O101" s="466">
        <f t="shared" si="96"/>
        <v>0</v>
      </c>
      <c r="P101" s="466">
        <f t="shared" si="96"/>
        <v>807.05000436781199</v>
      </c>
      <c r="Q101" s="467"/>
      <c r="R101" s="609" t="s">
        <v>244</v>
      </c>
      <c r="S101" s="466">
        <f>S111/1024</f>
        <v>280.3706756491888</v>
      </c>
      <c r="T101" s="333"/>
      <c r="U101" s="609" t="s">
        <v>244</v>
      </c>
      <c r="V101" s="466">
        <f t="shared" si="98"/>
        <v>28.32047537376085</v>
      </c>
      <c r="W101" s="466">
        <f t="shared" si="98"/>
        <v>0</v>
      </c>
      <c r="X101" s="466">
        <f t="shared" si="98"/>
        <v>28.32047537376085</v>
      </c>
      <c r="Y101" s="467"/>
      <c r="Z101" s="609" t="s">
        <v>244</v>
      </c>
      <c r="AA101" s="466">
        <f>AA111/1024</f>
        <v>0.97809374617645428</v>
      </c>
      <c r="AB101" s="333"/>
      <c r="AC101" s="592" t="s">
        <v>244</v>
      </c>
      <c r="AD101" s="466">
        <f t="shared" si="97"/>
        <v>0</v>
      </c>
      <c r="AE101" s="466">
        <f t="shared" si="97"/>
        <v>0</v>
      </c>
      <c r="AF101" s="466">
        <f t="shared" si="97"/>
        <v>0</v>
      </c>
      <c r="AG101" s="466">
        <f t="shared" si="97"/>
        <v>2.2044128018023829E-3</v>
      </c>
      <c r="AH101" s="466">
        <f t="shared" si="97"/>
        <v>0</v>
      </c>
      <c r="AI101" s="466">
        <f t="shared" si="97"/>
        <v>2.2044128018023829E-3</v>
      </c>
    </row>
    <row r="102" spans="12:70" ht="16" x14ac:dyDescent="0.15">
      <c r="L102" s="2"/>
      <c r="M102" s="609" t="s">
        <v>245</v>
      </c>
      <c r="N102" s="466">
        <f t="shared" si="96"/>
        <v>129.12276969907001</v>
      </c>
      <c r="O102" s="466">
        <f t="shared" si="96"/>
        <v>0</v>
      </c>
      <c r="P102" s="466">
        <f t="shared" si="96"/>
        <v>129.12276969907001</v>
      </c>
      <c r="Q102" s="467"/>
      <c r="R102" s="609" t="s">
        <v>245</v>
      </c>
      <c r="S102" s="466">
        <f>S112/1024</f>
        <v>5.4578322803536132E-2</v>
      </c>
      <c r="T102" s="333"/>
      <c r="U102" s="609" t="s">
        <v>245</v>
      </c>
      <c r="V102" s="466">
        <f t="shared" si="98"/>
        <v>0.89596298951982956</v>
      </c>
      <c r="W102" s="466">
        <f t="shared" si="98"/>
        <v>0</v>
      </c>
      <c r="X102" s="466">
        <f t="shared" si="98"/>
        <v>0.89596298951982956</v>
      </c>
      <c r="Y102" s="467"/>
      <c r="Z102" s="609" t="s">
        <v>245</v>
      </c>
      <c r="AA102" s="466">
        <f>AA112/1024</f>
        <v>2.519600942428037</v>
      </c>
      <c r="AB102" s="333"/>
      <c r="AC102" s="592" t="s">
        <v>245</v>
      </c>
      <c r="AD102" s="466">
        <f t="shared" si="97"/>
        <v>0</v>
      </c>
      <c r="AE102" s="466">
        <f t="shared" si="97"/>
        <v>0</v>
      </c>
      <c r="AF102" s="466">
        <f t="shared" si="97"/>
        <v>0</v>
      </c>
      <c r="AG102" s="466">
        <f t="shared" si="97"/>
        <v>0</v>
      </c>
      <c r="AH102" s="466">
        <f t="shared" si="97"/>
        <v>0</v>
      </c>
      <c r="AI102" s="466">
        <f t="shared" si="97"/>
        <v>0</v>
      </c>
    </row>
    <row r="103" spans="12:70" ht="16" x14ac:dyDescent="0.15">
      <c r="L103" s="2"/>
      <c r="M103" s="609" t="s">
        <v>473</v>
      </c>
      <c r="N103" s="466">
        <f t="shared" si="96"/>
        <v>0</v>
      </c>
      <c r="O103" s="466">
        <f t="shared" si="96"/>
        <v>6.1167728226791899E-3</v>
      </c>
      <c r="P103" s="466">
        <f t="shared" si="96"/>
        <v>6.1167728226791899E-3</v>
      </c>
      <c r="Q103" s="467"/>
      <c r="R103" s="609" t="s">
        <v>473</v>
      </c>
      <c r="S103" s="466">
        <f>S113/1024</f>
        <v>25733.680974249513</v>
      </c>
      <c r="T103" s="333"/>
      <c r="U103" s="609" t="s">
        <v>473</v>
      </c>
      <c r="V103" s="466">
        <f t="shared" si="98"/>
        <v>1.0971587723088281</v>
      </c>
      <c r="W103" s="466">
        <f t="shared" si="98"/>
        <v>0</v>
      </c>
      <c r="X103" s="466">
        <f t="shared" si="98"/>
        <v>1.0971587723088281</v>
      </c>
      <c r="Y103" s="467"/>
      <c r="Z103" s="609" t="s">
        <v>473</v>
      </c>
      <c r="AA103" s="466">
        <f>AA113/1024</f>
        <v>0</v>
      </c>
      <c r="AB103" s="333"/>
      <c r="AC103" s="592" t="s">
        <v>473</v>
      </c>
      <c r="AD103" s="466">
        <f t="shared" si="97"/>
        <v>0</v>
      </c>
      <c r="AE103" s="466">
        <f t="shared" si="97"/>
        <v>0</v>
      </c>
      <c r="AF103" s="466">
        <f t="shared" si="97"/>
        <v>0</v>
      </c>
      <c r="AG103" s="466">
        <f t="shared" si="97"/>
        <v>0</v>
      </c>
      <c r="AH103" s="466">
        <f t="shared" si="97"/>
        <v>0</v>
      </c>
      <c r="AI103" s="466">
        <f t="shared" si="97"/>
        <v>0</v>
      </c>
    </row>
    <row r="104" spans="12:70" ht="16" x14ac:dyDescent="0.15">
      <c r="L104" s="2"/>
      <c r="M104" s="332" t="s">
        <v>134</v>
      </c>
      <c r="N104" s="400">
        <f>SUM(N98:N103)</f>
        <v>140513.76068949315</v>
      </c>
      <c r="O104" s="400">
        <f>SUM(O98:O103)</f>
        <v>6.1167728226791899E-3</v>
      </c>
      <c r="P104" s="400">
        <f>SUM(P98:P103)</f>
        <v>140513.76680626598</v>
      </c>
      <c r="Q104" s="333"/>
      <c r="R104" s="332" t="s">
        <v>134</v>
      </c>
      <c r="S104" s="400">
        <f>SUM(S98:S103)</f>
        <v>27803.998615459808</v>
      </c>
      <c r="T104" s="333"/>
      <c r="U104" s="332" t="s">
        <v>134</v>
      </c>
      <c r="V104" s="400">
        <f t="shared" ref="V104:X104" si="99">SUM(V98:V103)</f>
        <v>2463.784791985996</v>
      </c>
      <c r="W104" s="400">
        <f t="shared" si="99"/>
        <v>2228.0104379999443</v>
      </c>
      <c r="X104" s="400">
        <f t="shared" si="99"/>
        <v>4691.7952299859408</v>
      </c>
      <c r="Y104" s="467"/>
      <c r="Z104" s="332" t="s">
        <v>134</v>
      </c>
      <c r="AA104" s="400">
        <f>SUM(AA98:AA103)</f>
        <v>5204.3103192438602</v>
      </c>
      <c r="AB104" s="333"/>
      <c r="AC104" s="332" t="s">
        <v>134</v>
      </c>
      <c r="AD104" s="400">
        <f t="shared" ref="AD104:AI104" si="100">SUM(AD98:AD103)</f>
        <v>0.98124264829675578</v>
      </c>
      <c r="AE104" s="400">
        <f t="shared" si="100"/>
        <v>4.1406707896385255E-4</v>
      </c>
      <c r="AF104" s="400">
        <f t="shared" si="100"/>
        <v>9.6240519600387398</v>
      </c>
      <c r="AG104" s="400">
        <f t="shared" si="100"/>
        <v>3528.3898606635148</v>
      </c>
      <c r="AH104" s="400">
        <f t="shared" si="100"/>
        <v>51.584717676720146</v>
      </c>
      <c r="AI104" s="400">
        <f t="shared" si="100"/>
        <v>3590.5802870156494</v>
      </c>
    </row>
    <row r="105" spans="12:70" x14ac:dyDescent="0.15">
      <c r="L105" s="2"/>
      <c r="BR105" s="561"/>
    </row>
    <row r="106" spans="12:70" x14ac:dyDescent="0.15">
      <c r="L106" s="2"/>
      <c r="M106" s="521" t="s">
        <v>442</v>
      </c>
      <c r="N106" s="521"/>
      <c r="R106" s="521" t="s">
        <v>442</v>
      </c>
      <c r="U106" s="521" t="s">
        <v>442</v>
      </c>
      <c r="Z106" s="521" t="s">
        <v>442</v>
      </c>
      <c r="AC106" s="521" t="s">
        <v>442</v>
      </c>
    </row>
    <row r="107" spans="12:70" ht="34" x14ac:dyDescent="0.15">
      <c r="L107" s="2"/>
      <c r="M107" s="608" t="s">
        <v>477</v>
      </c>
      <c r="N107" s="463" t="s">
        <v>431</v>
      </c>
      <c r="O107" s="464" t="s">
        <v>412</v>
      </c>
      <c r="P107" s="357" t="s">
        <v>134</v>
      </c>
      <c r="Q107" s="332"/>
      <c r="R107" s="608" t="s">
        <v>470</v>
      </c>
      <c r="S107" s="464" t="s">
        <v>432</v>
      </c>
      <c r="T107" s="333"/>
      <c r="U107" s="608" t="s">
        <v>470</v>
      </c>
      <c r="V107" s="464" t="s">
        <v>433</v>
      </c>
      <c r="W107" s="464" t="s">
        <v>434</v>
      </c>
      <c r="X107" s="464" t="s">
        <v>134</v>
      </c>
      <c r="Y107" s="333"/>
      <c r="Z107" s="608" t="s">
        <v>470</v>
      </c>
      <c r="AA107" s="464" t="s">
        <v>435</v>
      </c>
      <c r="AB107" s="333"/>
      <c r="AC107" s="355" t="s">
        <v>470</v>
      </c>
      <c r="AD107" s="355" t="s">
        <v>436</v>
      </c>
      <c r="AE107" s="355" t="s">
        <v>437</v>
      </c>
      <c r="AF107" s="355" t="s">
        <v>438</v>
      </c>
      <c r="AG107" s="355" t="s">
        <v>439</v>
      </c>
      <c r="AH107" s="357" t="s">
        <v>405</v>
      </c>
      <c r="AI107" s="355" t="s">
        <v>134</v>
      </c>
      <c r="AJ107" s="561"/>
    </row>
    <row r="108" spans="12:70" ht="17" x14ac:dyDescent="0.15">
      <c r="L108" s="2"/>
      <c r="M108" s="572" t="s">
        <v>241</v>
      </c>
      <c r="N108" s="614">
        <v>13207274.6518363</v>
      </c>
      <c r="O108" s="615"/>
      <c r="P108" s="616">
        <f>SUM(N108:O108)</f>
        <v>13207274.6518363</v>
      </c>
      <c r="Q108" s="332"/>
      <c r="R108" s="572" t="s">
        <v>241</v>
      </c>
      <c r="S108" s="464"/>
      <c r="T108" s="333"/>
      <c r="U108" s="572" t="s">
        <v>241</v>
      </c>
      <c r="V108" s="464"/>
      <c r="W108" s="464"/>
      <c r="X108" s="464"/>
      <c r="Y108" s="333"/>
      <c r="Z108" s="572" t="s">
        <v>241</v>
      </c>
      <c r="AA108" s="464"/>
      <c r="AB108" s="333"/>
      <c r="AC108" s="572" t="s">
        <v>241</v>
      </c>
      <c r="AD108" s="617">
        <v>45.507160127162898</v>
      </c>
      <c r="AE108" s="617">
        <v>0.42400468885898501</v>
      </c>
      <c r="AF108" s="617">
        <v>165.55190276075101</v>
      </c>
      <c r="AG108" s="617">
        <v>26.884149275720102</v>
      </c>
      <c r="AH108" s="617"/>
      <c r="AI108" s="466">
        <f t="shared" ref="AI108:AI113" si="101">SUM(AD108:AH108)</f>
        <v>238.36721685249299</v>
      </c>
      <c r="AJ108" s="561"/>
    </row>
    <row r="109" spans="12:70" ht="16" x14ac:dyDescent="0.15">
      <c r="L109" s="2"/>
      <c r="M109" s="609" t="s">
        <v>242</v>
      </c>
      <c r="N109" s="618">
        <v>117467246.31732599</v>
      </c>
      <c r="O109" s="478"/>
      <c r="P109" s="616">
        <f t="shared" ref="P109:P113" si="102">SUM(N109:O109)</f>
        <v>117467246.31732599</v>
      </c>
      <c r="Q109" s="480"/>
      <c r="R109" s="585" t="s">
        <v>242</v>
      </c>
      <c r="S109" s="466"/>
      <c r="T109" s="548"/>
      <c r="U109" s="585" t="s">
        <v>242</v>
      </c>
      <c r="V109" s="466">
        <v>1321033.44979893</v>
      </c>
      <c r="W109" s="466">
        <v>2281482.688511943</v>
      </c>
      <c r="X109" s="466">
        <f>SUM(V109:W109)</f>
        <v>3602516.1383108729</v>
      </c>
      <c r="Y109" s="480"/>
      <c r="Z109" s="585" t="s">
        <v>242</v>
      </c>
      <c r="AA109" s="466">
        <v>1619763.074275143</v>
      </c>
      <c r="AB109" s="548"/>
      <c r="AC109" s="358" t="s">
        <v>242</v>
      </c>
      <c r="AD109" s="478"/>
      <c r="AE109" s="478"/>
      <c r="AF109" s="478">
        <v>9684.1953106122073</v>
      </c>
      <c r="AG109" s="478">
        <v>3592126.3537421599</v>
      </c>
      <c r="AH109" s="478">
        <v>45674.1564883217</v>
      </c>
      <c r="AI109" s="466">
        <f t="shared" si="101"/>
        <v>3647484.7055410938</v>
      </c>
    </row>
    <row r="110" spans="12:70" ht="16" x14ac:dyDescent="0.15">
      <c r="L110" s="2"/>
      <c r="M110" s="609" t="s">
        <v>243</v>
      </c>
      <c r="N110" s="618">
        <v>12252929.0562342</v>
      </c>
      <c r="O110" s="478"/>
      <c r="P110" s="616">
        <f t="shared" si="102"/>
        <v>12252929.0562342</v>
      </c>
      <c r="Q110" s="480"/>
      <c r="R110" s="585" t="s">
        <v>243</v>
      </c>
      <c r="S110" s="466">
        <v>1832849.8045320199</v>
      </c>
      <c r="T110" s="548"/>
      <c r="U110" s="585" t="s">
        <v>243</v>
      </c>
      <c r="V110" s="466">
        <v>1170841.0537278864</v>
      </c>
      <c r="W110" s="466"/>
      <c r="X110" s="466">
        <f t="shared" ref="X110:X113" si="103">SUM(V110:W110)</f>
        <v>1170841.0537278864</v>
      </c>
      <c r="Y110" s="480"/>
      <c r="Z110" s="585" t="s">
        <v>243</v>
      </c>
      <c r="AA110" s="466">
        <v>3705869.0532694389</v>
      </c>
      <c r="AB110" s="548"/>
      <c r="AC110" s="358" t="s">
        <v>243</v>
      </c>
      <c r="AD110" s="478">
        <v>959.28531172871499</v>
      </c>
      <c r="AE110" s="478"/>
      <c r="AF110" s="478">
        <v>5.2819937067106357</v>
      </c>
      <c r="AG110" s="478">
        <v>20915.722109294398</v>
      </c>
      <c r="AH110" s="478">
        <v>7148.5944126397299</v>
      </c>
      <c r="AI110" s="466">
        <f t="shared" si="101"/>
        <v>29028.883827369555</v>
      </c>
    </row>
    <row r="111" spans="12:70" ht="16" x14ac:dyDescent="0.15">
      <c r="L111" s="2"/>
      <c r="M111" s="609" t="s">
        <v>244</v>
      </c>
      <c r="N111" s="618">
        <v>826419.20447263948</v>
      </c>
      <c r="O111" s="478"/>
      <c r="P111" s="616">
        <f t="shared" si="102"/>
        <v>826419.20447263948</v>
      </c>
      <c r="Q111" s="480"/>
      <c r="R111" s="585" t="s">
        <v>244</v>
      </c>
      <c r="S111" s="466">
        <v>287099.57186476933</v>
      </c>
      <c r="T111" s="548"/>
      <c r="U111" s="585" t="s">
        <v>244</v>
      </c>
      <c r="V111" s="466">
        <v>29000.16678273111</v>
      </c>
      <c r="W111" s="466"/>
      <c r="X111" s="466">
        <f t="shared" si="103"/>
        <v>29000.16678273111</v>
      </c>
      <c r="Y111" s="480"/>
      <c r="Z111" s="585" t="s">
        <v>244</v>
      </c>
      <c r="AA111" s="466">
        <v>1001.5679960846892</v>
      </c>
      <c r="AB111" s="548"/>
      <c r="AC111" s="358" t="s">
        <v>244</v>
      </c>
      <c r="AD111" s="478"/>
      <c r="AE111" s="478"/>
      <c r="AF111" s="478"/>
      <c r="AG111" s="478">
        <v>2.2573187090456401</v>
      </c>
      <c r="AH111" s="478"/>
      <c r="AI111" s="466">
        <f t="shared" si="101"/>
        <v>2.2573187090456401</v>
      </c>
    </row>
    <row r="112" spans="12:70" ht="16" x14ac:dyDescent="0.15">
      <c r="L112" s="2"/>
      <c r="M112" s="609" t="s">
        <v>245</v>
      </c>
      <c r="N112" s="618">
        <v>132221.71617184769</v>
      </c>
      <c r="O112" s="478"/>
      <c r="P112" s="616">
        <f t="shared" si="102"/>
        <v>132221.71617184769</v>
      </c>
      <c r="Q112" s="480"/>
      <c r="R112" s="585" t="s">
        <v>245</v>
      </c>
      <c r="S112" s="466">
        <v>55.888202550820999</v>
      </c>
      <c r="T112" s="548"/>
      <c r="U112" s="585" t="s">
        <v>245</v>
      </c>
      <c r="V112" s="466">
        <v>917.46610126830547</v>
      </c>
      <c r="W112" s="466"/>
      <c r="X112" s="466">
        <f t="shared" si="103"/>
        <v>917.46610126830547</v>
      </c>
      <c r="Y112" s="480"/>
      <c r="Z112" s="585" t="s">
        <v>245</v>
      </c>
      <c r="AA112" s="466">
        <v>2580.0713650463099</v>
      </c>
      <c r="AB112" s="548"/>
      <c r="AC112" s="358" t="s">
        <v>245</v>
      </c>
      <c r="AD112" s="619"/>
      <c r="AE112" s="619"/>
      <c r="AF112" s="619"/>
      <c r="AG112" s="619"/>
      <c r="AH112" s="619"/>
      <c r="AI112" s="466">
        <f t="shared" si="101"/>
        <v>0</v>
      </c>
    </row>
    <row r="113" spans="12:42" ht="16" x14ac:dyDescent="0.15">
      <c r="L113" s="2"/>
      <c r="M113" s="609" t="s">
        <v>473</v>
      </c>
      <c r="N113" s="618"/>
      <c r="O113" s="478">
        <v>6.2635753704234904</v>
      </c>
      <c r="P113" s="616">
        <f t="shared" si="102"/>
        <v>6.2635753704234904</v>
      </c>
      <c r="Q113" s="480"/>
      <c r="R113" s="585" t="s">
        <v>473</v>
      </c>
      <c r="S113" s="466">
        <v>26351289.317631502</v>
      </c>
      <c r="T113" s="548"/>
      <c r="U113" s="585" t="s">
        <v>473</v>
      </c>
      <c r="V113" s="466">
        <v>1123.49058284424</v>
      </c>
      <c r="W113" s="466"/>
      <c r="X113" s="466">
        <f t="shared" si="103"/>
        <v>1123.49058284424</v>
      </c>
      <c r="Y113" s="480"/>
      <c r="Z113" s="585" t="s">
        <v>473</v>
      </c>
      <c r="AA113" s="466"/>
      <c r="AB113" s="548"/>
      <c r="AC113" s="358" t="s">
        <v>473</v>
      </c>
      <c r="AD113" s="619"/>
      <c r="AE113" s="619"/>
      <c r="AF113" s="619"/>
      <c r="AG113" s="619"/>
      <c r="AH113" s="619"/>
      <c r="AI113" s="466">
        <f t="shared" si="101"/>
        <v>0</v>
      </c>
    </row>
    <row r="114" spans="12:42" ht="16" x14ac:dyDescent="0.15">
      <c r="L114" s="2"/>
      <c r="M114" s="332" t="s">
        <v>134</v>
      </c>
      <c r="N114" s="400">
        <f>SUM(N108:N113)</f>
        <v>143886090.94604099</v>
      </c>
      <c r="O114" s="400">
        <f>SUM(O108:O113)</f>
        <v>6.2635753704234904</v>
      </c>
      <c r="P114" s="400">
        <f>SUM(P108:P113)</f>
        <v>143886097.20961636</v>
      </c>
      <c r="Q114" s="548"/>
      <c r="R114" s="620" t="s">
        <v>134</v>
      </c>
      <c r="S114" s="400">
        <f>SUM(S108:S113)</f>
        <v>28471294.582230844</v>
      </c>
      <c r="T114" s="548"/>
      <c r="U114" s="620" t="s">
        <v>134</v>
      </c>
      <c r="V114" s="400">
        <f t="shared" ref="V114:X114" si="104">SUM(V108:V113)</f>
        <v>2522915.6269936599</v>
      </c>
      <c r="W114" s="400">
        <f t="shared" si="104"/>
        <v>2281482.688511943</v>
      </c>
      <c r="X114" s="400">
        <f t="shared" si="104"/>
        <v>4804398.3155056033</v>
      </c>
      <c r="Y114" s="480"/>
      <c r="Z114" s="620" t="s">
        <v>134</v>
      </c>
      <c r="AA114" s="400">
        <f>SUM(AA108:AA113)</f>
        <v>5329213.7669057129</v>
      </c>
      <c r="AB114" s="548"/>
      <c r="AC114" s="620" t="s">
        <v>134</v>
      </c>
      <c r="AD114" s="400">
        <f t="shared" ref="AD114:AI114" si="105">SUM(AD108:AD113)</f>
        <v>1004.7924718558779</v>
      </c>
      <c r="AE114" s="400">
        <f t="shared" si="105"/>
        <v>0.42400468885898501</v>
      </c>
      <c r="AF114" s="400">
        <f t="shared" si="105"/>
        <v>9855.0292070796695</v>
      </c>
      <c r="AG114" s="400">
        <f t="shared" si="105"/>
        <v>3613071.2173194392</v>
      </c>
      <c r="AH114" s="400">
        <f t="shared" si="105"/>
        <v>52822.75090096143</v>
      </c>
      <c r="AI114" s="400">
        <f t="shared" si="105"/>
        <v>3676754.213904025</v>
      </c>
    </row>
    <row r="115" spans="12:42" x14ac:dyDescent="0.15">
      <c r="L115" s="2"/>
    </row>
    <row r="116" spans="12:42" x14ac:dyDescent="0.15">
      <c r="L116" s="2"/>
    </row>
    <row r="117" spans="12:42" ht="16" x14ac:dyDescent="0.2">
      <c r="M117" s="414" t="s">
        <v>448</v>
      </c>
      <c r="N117" s="414"/>
      <c r="R117" s="607" t="s">
        <v>478</v>
      </c>
      <c r="U117" s="414" t="s">
        <v>449</v>
      </c>
      <c r="Z117" s="414" t="s">
        <v>450</v>
      </c>
      <c r="AC117" s="607" t="s">
        <v>451</v>
      </c>
    </row>
    <row r="118" spans="12:42" x14ac:dyDescent="0.2">
      <c r="M118" s="521" t="s">
        <v>443</v>
      </c>
      <c r="N118" s="521"/>
      <c r="R118" s="521" t="s">
        <v>443</v>
      </c>
      <c r="U118" s="521" t="s">
        <v>443</v>
      </c>
      <c r="Y118" s="561"/>
      <c r="Z118" s="521" t="s">
        <v>443</v>
      </c>
      <c r="AC118" s="521" t="s">
        <v>443</v>
      </c>
    </row>
    <row r="119" spans="12:42" ht="34" x14ac:dyDescent="0.2">
      <c r="M119" s="608" t="s">
        <v>477</v>
      </c>
      <c r="N119" s="463" t="s">
        <v>431</v>
      </c>
      <c r="O119" s="464" t="s">
        <v>412</v>
      </c>
      <c r="P119" s="357" t="s">
        <v>134</v>
      </c>
      <c r="Q119" s="332"/>
      <c r="R119" s="608" t="s">
        <v>470</v>
      </c>
      <c r="S119" s="464" t="s">
        <v>432</v>
      </c>
      <c r="T119" s="333"/>
      <c r="U119" s="608" t="s">
        <v>470</v>
      </c>
      <c r="V119" s="464" t="s">
        <v>433</v>
      </c>
      <c r="W119" s="464" t="s">
        <v>434</v>
      </c>
      <c r="X119" s="464" t="s">
        <v>134</v>
      </c>
      <c r="Y119" s="333"/>
      <c r="Z119" s="608" t="s">
        <v>470</v>
      </c>
      <c r="AA119" s="464" t="s">
        <v>435</v>
      </c>
      <c r="AB119" s="333"/>
      <c r="AC119" s="355" t="s">
        <v>470</v>
      </c>
      <c r="AD119" s="355" t="s">
        <v>436</v>
      </c>
      <c r="AE119" s="355" t="s">
        <v>437</v>
      </c>
      <c r="AF119" s="355" t="s">
        <v>438</v>
      </c>
      <c r="AG119" s="355" t="s">
        <v>439</v>
      </c>
      <c r="AH119" s="357" t="s">
        <v>405</v>
      </c>
      <c r="AI119" s="355" t="s">
        <v>134</v>
      </c>
      <c r="AJ119" s="561"/>
    </row>
    <row r="120" spans="12:42" ht="17" x14ac:dyDescent="0.2">
      <c r="M120" s="572" t="s">
        <v>241</v>
      </c>
      <c r="N120" s="610">
        <v>4513</v>
      </c>
      <c r="O120" s="385"/>
      <c r="P120" s="385">
        <f>O120+N120</f>
        <v>4513</v>
      </c>
      <c r="Q120" s="332"/>
      <c r="R120" s="572" t="s">
        <v>241</v>
      </c>
      <c r="S120" s="464"/>
      <c r="T120" s="333"/>
      <c r="U120" s="572" t="s">
        <v>241</v>
      </c>
      <c r="V120" s="464"/>
      <c r="W120" s="464"/>
      <c r="X120" s="485">
        <f t="shared" ref="X120:X123" si="106">V120+W120</f>
        <v>0</v>
      </c>
      <c r="Y120" s="333"/>
      <c r="Z120" s="572" t="s">
        <v>241</v>
      </c>
      <c r="AA120" s="464"/>
      <c r="AB120" s="333"/>
      <c r="AC120" s="572" t="s">
        <v>241</v>
      </c>
      <c r="AD120" s="612">
        <v>1</v>
      </c>
      <c r="AE120" s="612">
        <v>1</v>
      </c>
      <c r="AF120" s="612">
        <v>2</v>
      </c>
      <c r="AG120" s="612">
        <v>1</v>
      </c>
      <c r="AH120" s="612"/>
      <c r="AI120" s="621">
        <f>SUM(AD120:AH120)</f>
        <v>5</v>
      </c>
      <c r="AJ120" s="561"/>
    </row>
    <row r="121" spans="12:42" ht="16" x14ac:dyDescent="0.2">
      <c r="M121" s="609" t="s">
        <v>242</v>
      </c>
      <c r="N121" s="613">
        <v>33489</v>
      </c>
      <c r="O121" s="622"/>
      <c r="P121" s="431">
        <f t="shared" ref="P121:P125" si="107">O121+N121</f>
        <v>33489</v>
      </c>
      <c r="Q121" s="467"/>
      <c r="R121" s="609" t="s">
        <v>242</v>
      </c>
      <c r="S121" s="485"/>
      <c r="T121" s="333"/>
      <c r="U121" s="609" t="s">
        <v>242</v>
      </c>
      <c r="V121" s="485">
        <v>9758</v>
      </c>
      <c r="W121" s="485">
        <v>16474</v>
      </c>
      <c r="X121" s="485">
        <f t="shared" si="106"/>
        <v>26232</v>
      </c>
      <c r="Y121" s="467"/>
      <c r="Z121" s="609" t="s">
        <v>242</v>
      </c>
      <c r="AA121" s="485">
        <v>197</v>
      </c>
      <c r="AB121" s="333"/>
      <c r="AC121" s="592" t="s">
        <v>242</v>
      </c>
      <c r="AD121" s="472"/>
      <c r="AE121" s="472"/>
      <c r="AF121" s="472">
        <v>165</v>
      </c>
      <c r="AG121" s="472">
        <v>693</v>
      </c>
      <c r="AH121" s="472">
        <v>5</v>
      </c>
      <c r="AI121" s="621">
        <f t="shared" ref="AI121:AI125" si="108">SUM(AD121:AH121)</f>
        <v>863</v>
      </c>
    </row>
    <row r="122" spans="12:42" ht="16" x14ac:dyDescent="0.2">
      <c r="M122" s="609" t="s">
        <v>243</v>
      </c>
      <c r="N122" s="613">
        <v>97376</v>
      </c>
      <c r="O122" s="622"/>
      <c r="P122" s="431">
        <f t="shared" si="107"/>
        <v>97376</v>
      </c>
      <c r="Q122" s="467"/>
      <c r="R122" s="609" t="s">
        <v>243</v>
      </c>
      <c r="S122" s="485">
        <v>1023</v>
      </c>
      <c r="T122" s="333"/>
      <c r="U122" s="609" t="s">
        <v>243</v>
      </c>
      <c r="V122" s="485">
        <v>2659</v>
      </c>
      <c r="W122" s="485"/>
      <c r="X122" s="485">
        <f t="shared" si="106"/>
        <v>2659</v>
      </c>
      <c r="Y122" s="467"/>
      <c r="Z122" s="609" t="s">
        <v>243</v>
      </c>
      <c r="AA122" s="485">
        <v>1982</v>
      </c>
      <c r="AB122" s="333"/>
      <c r="AC122" s="592" t="s">
        <v>243</v>
      </c>
      <c r="AD122" s="472">
        <v>499</v>
      </c>
      <c r="AE122" s="472"/>
      <c r="AF122" s="472">
        <v>11</v>
      </c>
      <c r="AG122" s="472">
        <v>2340</v>
      </c>
      <c r="AH122" s="472">
        <v>458</v>
      </c>
      <c r="AI122" s="621">
        <f t="shared" si="108"/>
        <v>3308</v>
      </c>
    </row>
    <row r="123" spans="12:42" ht="16" x14ac:dyDescent="0.2">
      <c r="M123" s="609" t="s">
        <v>244</v>
      </c>
      <c r="N123" s="613">
        <v>2070</v>
      </c>
      <c r="O123" s="622"/>
      <c r="P123" s="431">
        <f t="shared" si="107"/>
        <v>2070</v>
      </c>
      <c r="Q123" s="467"/>
      <c r="R123" s="609" t="s">
        <v>244</v>
      </c>
      <c r="S123" s="485">
        <v>1149</v>
      </c>
      <c r="T123" s="333"/>
      <c r="U123" s="609" t="s">
        <v>244</v>
      </c>
      <c r="V123" s="485">
        <v>296</v>
      </c>
      <c r="W123" s="485"/>
      <c r="X123" s="485">
        <f t="shared" si="106"/>
        <v>296</v>
      </c>
      <c r="Y123" s="467"/>
      <c r="Z123" s="609" t="s">
        <v>244</v>
      </c>
      <c r="AA123" s="485">
        <v>368</v>
      </c>
      <c r="AB123" s="333"/>
      <c r="AC123" s="592" t="s">
        <v>244</v>
      </c>
      <c r="AD123" s="472"/>
      <c r="AE123" s="472"/>
      <c r="AF123" s="472"/>
      <c r="AG123" s="472">
        <v>436</v>
      </c>
      <c r="AH123" s="472"/>
      <c r="AI123" s="621">
        <f t="shared" si="108"/>
        <v>436</v>
      </c>
    </row>
    <row r="124" spans="12:42" ht="16" x14ac:dyDescent="0.2">
      <c r="M124" s="609" t="s">
        <v>245</v>
      </c>
      <c r="N124" s="613">
        <v>100</v>
      </c>
      <c r="O124" s="622"/>
      <c r="P124" s="431">
        <f t="shared" si="107"/>
        <v>100</v>
      </c>
      <c r="Q124" s="467"/>
      <c r="R124" s="609" t="s">
        <v>245</v>
      </c>
      <c r="S124" s="485">
        <v>8</v>
      </c>
      <c r="T124" s="333"/>
      <c r="U124" s="609" t="s">
        <v>245</v>
      </c>
      <c r="V124" s="485">
        <v>18</v>
      </c>
      <c r="W124" s="485"/>
      <c r="X124" s="485">
        <f>V124+W124</f>
        <v>18</v>
      </c>
      <c r="Y124" s="467"/>
      <c r="Z124" s="609" t="s">
        <v>245</v>
      </c>
      <c r="AA124" s="485">
        <v>267</v>
      </c>
      <c r="AB124" s="333"/>
      <c r="AC124" s="592" t="s">
        <v>245</v>
      </c>
      <c r="AD124" s="605"/>
      <c r="AE124" s="605"/>
      <c r="AF124" s="605"/>
      <c r="AG124" s="605"/>
      <c r="AH124" s="605"/>
      <c r="AI124" s="621">
        <f t="shared" si="108"/>
        <v>0</v>
      </c>
    </row>
    <row r="125" spans="12:42" ht="16" x14ac:dyDescent="0.15">
      <c r="M125" s="609" t="s">
        <v>473</v>
      </c>
      <c r="N125" s="613"/>
      <c r="O125" s="623">
        <v>15</v>
      </c>
      <c r="P125" s="431">
        <f t="shared" si="107"/>
        <v>15</v>
      </c>
      <c r="Q125" s="467"/>
      <c r="R125" s="609" t="s">
        <v>473</v>
      </c>
      <c r="S125" s="485">
        <v>7168</v>
      </c>
      <c r="T125" s="333"/>
      <c r="U125" s="609" t="s">
        <v>473</v>
      </c>
      <c r="V125" s="485">
        <v>1</v>
      </c>
      <c r="W125" s="485"/>
      <c r="X125" s="485">
        <f>V125+W125</f>
        <v>1</v>
      </c>
      <c r="Y125" s="467"/>
      <c r="Z125" s="609" t="s">
        <v>473</v>
      </c>
      <c r="AA125" s="485"/>
      <c r="AB125" s="333"/>
      <c r="AC125" s="592" t="s">
        <v>473</v>
      </c>
      <c r="AD125" s="605"/>
      <c r="AE125" s="605"/>
      <c r="AF125" s="605"/>
      <c r="AG125" s="605"/>
      <c r="AH125" s="605"/>
      <c r="AI125" s="621">
        <f t="shared" si="108"/>
        <v>0</v>
      </c>
      <c r="AN125" s="557"/>
      <c r="AO125" s="557"/>
      <c r="AP125" s="557"/>
    </row>
    <row r="126" spans="12:42" ht="16" x14ac:dyDescent="0.2">
      <c r="M126" s="332" t="s">
        <v>134</v>
      </c>
      <c r="N126" s="405">
        <f>SUM(N120:N125)</f>
        <v>137548</v>
      </c>
      <c r="O126" s="405">
        <f>SUM(O120:O125)</f>
        <v>15</v>
      </c>
      <c r="P126" s="405">
        <f>SUM(P120:P125)</f>
        <v>137563</v>
      </c>
      <c r="Q126" s="333"/>
      <c r="R126" s="332" t="s">
        <v>134</v>
      </c>
      <c r="S126" s="405">
        <f>SUM(S120:S125)</f>
        <v>9348</v>
      </c>
      <c r="T126" s="333"/>
      <c r="U126" s="332" t="s">
        <v>134</v>
      </c>
      <c r="V126" s="405">
        <f t="shared" ref="V126:X126" si="109">SUM(V120:V125)</f>
        <v>12732</v>
      </c>
      <c r="W126" s="405">
        <f t="shared" si="109"/>
        <v>16474</v>
      </c>
      <c r="X126" s="405">
        <f t="shared" si="109"/>
        <v>29206</v>
      </c>
      <c r="Y126" s="467"/>
      <c r="Z126" s="332" t="s">
        <v>134</v>
      </c>
      <c r="AA126" s="405">
        <f>SUM(AA120:AA125)</f>
        <v>2814</v>
      </c>
      <c r="AB126" s="333"/>
      <c r="AC126" s="332" t="s">
        <v>134</v>
      </c>
      <c r="AD126" s="405">
        <f t="shared" ref="AD126:AI126" si="110">SUM(AD120:AD125)</f>
        <v>500</v>
      </c>
      <c r="AE126" s="405">
        <f t="shared" si="110"/>
        <v>1</v>
      </c>
      <c r="AF126" s="405">
        <f t="shared" si="110"/>
        <v>178</v>
      </c>
      <c r="AG126" s="405">
        <f t="shared" si="110"/>
        <v>3470</v>
      </c>
      <c r="AH126" s="405">
        <f t="shared" si="110"/>
        <v>463</v>
      </c>
      <c r="AI126" s="405">
        <f t="shared" si="110"/>
        <v>4612</v>
      </c>
      <c r="AN126" s="557"/>
      <c r="AO126" s="557"/>
      <c r="AP126" s="557"/>
    </row>
  </sheetData>
  <mergeCells count="10">
    <mergeCell ref="U25:V25"/>
    <mergeCell ref="M69:O69"/>
    <mergeCell ref="R74:S74"/>
    <mergeCell ref="Z74:AA74"/>
    <mergeCell ref="B1:K1"/>
    <mergeCell ref="B3:B4"/>
    <mergeCell ref="C3:L3"/>
    <mergeCell ref="M3:V3"/>
    <mergeCell ref="W3:AF3"/>
    <mergeCell ref="U15:V15"/>
  </mergeCells>
  <printOptions horizontalCentered="1"/>
  <pageMargins left="0.75" right="0.75" top="1" bottom="1" header="0.5" footer="0.5"/>
  <pageSetup scale="75"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A3135-BA9B-5342-A5BC-6FE96CE0D121}">
  <sheetPr>
    <tabColor theme="0"/>
  </sheetPr>
  <dimension ref="A1:AB326"/>
  <sheetViews>
    <sheetView topLeftCell="A314" zoomScale="114" zoomScaleNormal="114" workbookViewId="0">
      <selection activeCell="B318" sqref="B318"/>
    </sheetView>
  </sheetViews>
  <sheetFormatPr baseColWidth="10" defaultRowHeight="13" x14ac:dyDescent="0.15"/>
  <cols>
    <col min="1" max="1" width="31.33203125" style="2" customWidth="1"/>
    <col min="2" max="2" width="31.6640625" style="2" bestFit="1" customWidth="1"/>
    <col min="3" max="3" width="17.33203125" style="2" bestFit="1" customWidth="1"/>
    <col min="4" max="4" width="27.6640625" style="2" bestFit="1" customWidth="1"/>
    <col min="5" max="5" width="12.83203125" style="2" customWidth="1"/>
    <col min="6" max="6" width="15" style="2" bestFit="1" customWidth="1"/>
    <col min="7" max="7" width="14.33203125" style="2" customWidth="1"/>
    <col min="8" max="8" width="15.33203125" style="2" customWidth="1"/>
    <col min="9" max="17" width="10.83203125" style="2"/>
    <col min="18" max="18" width="17.5" style="2" customWidth="1"/>
    <col min="19" max="19" width="14.33203125" style="2" customWidth="1"/>
    <col min="20" max="22" width="10.83203125" style="2"/>
    <col min="23" max="23" width="14.33203125" style="2" bestFit="1" customWidth="1"/>
    <col min="24" max="24" width="10.83203125" style="2"/>
    <col min="25" max="25" width="14.33203125" style="2" bestFit="1" customWidth="1"/>
    <col min="26" max="16384" width="10.83203125" style="2"/>
  </cols>
  <sheetData>
    <row r="1" spans="1:10" ht="34" customHeight="1" x14ac:dyDescent="0.15">
      <c r="A1" s="1047" t="s">
        <v>1099</v>
      </c>
      <c r="B1" s="1047"/>
      <c r="C1" s="1047"/>
      <c r="D1" s="1047"/>
      <c r="E1" s="1047"/>
      <c r="F1" s="1047"/>
      <c r="G1" s="1047"/>
      <c r="H1" s="1047"/>
      <c r="I1" s="1047"/>
      <c r="J1" s="1047"/>
    </row>
    <row r="3" spans="1:10" ht="16" x14ac:dyDescent="0.2">
      <c r="A3" s="624" t="s">
        <v>479</v>
      </c>
      <c r="B3" s="625"/>
      <c r="C3" s="625"/>
      <c r="D3" s="625"/>
    </row>
    <row r="4" spans="1:10" x14ac:dyDescent="0.15">
      <c r="A4" s="626"/>
      <c r="B4" s="625"/>
      <c r="C4" s="625"/>
      <c r="D4" s="625"/>
    </row>
    <row r="5" spans="1:10" x14ac:dyDescent="0.15">
      <c r="A5" s="627"/>
      <c r="B5" s="627"/>
      <c r="C5" s="627"/>
      <c r="D5" s="627" t="s">
        <v>168</v>
      </c>
    </row>
    <row r="6" spans="1:10" ht="18" thickBot="1" x14ac:dyDescent="0.2">
      <c r="A6" s="386" t="s">
        <v>480</v>
      </c>
      <c r="B6" s="386" t="s">
        <v>396</v>
      </c>
      <c r="C6" s="334" t="s">
        <v>384</v>
      </c>
      <c r="D6" s="334" t="s">
        <v>121</v>
      </c>
    </row>
    <row r="7" spans="1:10" ht="16" x14ac:dyDescent="0.2">
      <c r="A7" s="628" t="s">
        <v>146</v>
      </c>
      <c r="B7" s="629"/>
      <c r="C7" s="630">
        <v>94.851526090674199</v>
      </c>
      <c r="D7" s="631">
        <v>0.171233</v>
      </c>
    </row>
    <row r="8" spans="1:10" ht="14" thickBot="1" x14ac:dyDescent="0.2">
      <c r="A8" s="632"/>
      <c r="B8" s="633" t="s">
        <v>481</v>
      </c>
      <c r="C8" s="634">
        <v>94.851526090674199</v>
      </c>
      <c r="D8" s="635">
        <v>0.171233</v>
      </c>
    </row>
    <row r="9" spans="1:10" ht="16" x14ac:dyDescent="0.2">
      <c r="A9" s="628" t="s">
        <v>149</v>
      </c>
      <c r="B9" s="629"/>
      <c r="C9" s="630">
        <v>35.3363578324524</v>
      </c>
      <c r="D9" s="631">
        <v>6.4050000000000001E-3</v>
      </c>
    </row>
    <row r="10" spans="1:10" ht="14" thickBot="1" x14ac:dyDescent="0.2">
      <c r="A10" s="632"/>
      <c r="B10" s="633" t="s">
        <v>482</v>
      </c>
      <c r="C10" s="634">
        <v>35.3363578324524</v>
      </c>
      <c r="D10" s="635">
        <v>6.4050000000000001E-3</v>
      </c>
    </row>
    <row r="11" spans="1:10" ht="16" x14ac:dyDescent="0.2">
      <c r="A11" s="628" t="s">
        <v>483</v>
      </c>
      <c r="B11" s="629"/>
      <c r="C11" s="630">
        <v>11.492124096084801</v>
      </c>
      <c r="D11" s="631">
        <v>0.43882600000000005</v>
      </c>
    </row>
    <row r="12" spans="1:10" ht="14" thickBot="1" x14ac:dyDescent="0.2">
      <c r="A12" s="632"/>
      <c r="B12" s="633" t="s">
        <v>484</v>
      </c>
      <c r="C12" s="634">
        <v>11.492124096084801</v>
      </c>
      <c r="D12" s="635">
        <v>0.43882600000000005</v>
      </c>
    </row>
    <row r="13" spans="1:10" ht="16" x14ac:dyDescent="0.2">
      <c r="A13" s="628" t="s">
        <v>485</v>
      </c>
      <c r="B13" s="629"/>
      <c r="C13" s="630">
        <v>415.19532902332378</v>
      </c>
      <c r="D13" s="631">
        <v>5.6196830000000002</v>
      </c>
    </row>
    <row r="14" spans="1:10" x14ac:dyDescent="0.15">
      <c r="A14" s="636"/>
      <c r="B14" s="637" t="s">
        <v>447</v>
      </c>
      <c r="C14" s="94">
        <v>64.608891813529993</v>
      </c>
      <c r="D14" s="638">
        <v>3.5016769999999999</v>
      </c>
    </row>
    <row r="15" spans="1:10" x14ac:dyDescent="0.15">
      <c r="A15" s="636"/>
      <c r="B15" s="637" t="s">
        <v>421</v>
      </c>
      <c r="C15" s="94">
        <v>0.46703314820479108</v>
      </c>
      <c r="D15" s="638">
        <v>0.72289399999999993</v>
      </c>
    </row>
    <row r="16" spans="1:10" x14ac:dyDescent="0.15">
      <c r="A16" s="636"/>
      <c r="B16" s="637" t="s">
        <v>435</v>
      </c>
      <c r="C16" s="94">
        <v>350.10839879516499</v>
      </c>
      <c r="D16" s="638">
        <v>1.363394</v>
      </c>
    </row>
    <row r="17" spans="1:4" ht="20" thickBot="1" x14ac:dyDescent="0.25">
      <c r="A17" s="632"/>
      <c r="B17" s="633" t="s">
        <v>486</v>
      </c>
      <c r="C17" s="634">
        <v>1.100526642403564E-2</v>
      </c>
      <c r="D17" s="635">
        <v>3.1717999999999996E-2</v>
      </c>
    </row>
    <row r="18" spans="1:4" ht="16" x14ac:dyDescent="0.2">
      <c r="A18" s="628" t="s">
        <v>150</v>
      </c>
      <c r="B18" s="629"/>
      <c r="C18" s="630">
        <v>191.69232885082457</v>
      </c>
      <c r="D18" s="631">
        <v>1.944374</v>
      </c>
    </row>
    <row r="19" spans="1:4" x14ac:dyDescent="0.15">
      <c r="A19" s="636"/>
      <c r="B19" s="637" t="s">
        <v>447</v>
      </c>
      <c r="C19" s="94">
        <v>20.7571974702605</v>
      </c>
      <c r="D19" s="638">
        <v>0.81990200000000002</v>
      </c>
    </row>
    <row r="20" spans="1:4" x14ac:dyDescent="0.15">
      <c r="A20" s="636"/>
      <c r="B20" s="637" t="s">
        <v>421</v>
      </c>
      <c r="C20" s="94">
        <v>5.5834976324149403E-2</v>
      </c>
      <c r="D20" s="638">
        <v>0.216583</v>
      </c>
    </row>
    <row r="21" spans="1:4" x14ac:dyDescent="0.15">
      <c r="A21" s="636"/>
      <c r="B21" s="637" t="s">
        <v>435</v>
      </c>
      <c r="C21" s="94">
        <v>166.141707514876</v>
      </c>
      <c r="D21" s="638">
        <v>0.659443</v>
      </c>
    </row>
    <row r="22" spans="1:4" ht="20" thickBot="1" x14ac:dyDescent="0.25">
      <c r="A22" s="632"/>
      <c r="B22" s="633" t="s">
        <v>486</v>
      </c>
      <c r="C22" s="634">
        <v>4.7375888893639004</v>
      </c>
      <c r="D22" s="635">
        <v>0.248446</v>
      </c>
    </row>
    <row r="23" spans="1:4" ht="16" x14ac:dyDescent="0.2">
      <c r="A23" s="628" t="s">
        <v>487</v>
      </c>
      <c r="B23" s="629"/>
      <c r="C23" s="630">
        <v>2889.7030173654994</v>
      </c>
      <c r="D23" s="631">
        <v>90.396045000000001</v>
      </c>
    </row>
    <row r="24" spans="1:4" x14ac:dyDescent="0.15">
      <c r="A24" s="636"/>
      <c r="B24" s="637" t="s">
        <v>488</v>
      </c>
      <c r="C24" s="94">
        <v>466.02083550627003</v>
      </c>
      <c r="D24" s="638">
        <v>13.182357</v>
      </c>
    </row>
    <row r="25" spans="1:4" x14ac:dyDescent="0.15">
      <c r="A25" s="636"/>
      <c r="B25" s="637" t="s">
        <v>489</v>
      </c>
      <c r="C25" s="94">
        <v>540.34188688487006</v>
      </c>
      <c r="D25" s="638">
        <v>45.262956000000003</v>
      </c>
    </row>
    <row r="26" spans="1:4" x14ac:dyDescent="0.15">
      <c r="A26" s="636"/>
      <c r="B26" s="637" t="s">
        <v>433</v>
      </c>
      <c r="C26" s="94">
        <v>113.39173437966372</v>
      </c>
      <c r="D26" s="638">
        <v>0.15275500000000003</v>
      </c>
    </row>
    <row r="27" spans="1:4" x14ac:dyDescent="0.15">
      <c r="A27" s="636"/>
      <c r="B27" s="637" t="s">
        <v>434</v>
      </c>
      <c r="C27" s="94">
        <v>120.86710446697609</v>
      </c>
      <c r="D27" s="638">
        <v>0.33548499999999998</v>
      </c>
    </row>
    <row r="28" spans="1:4" x14ac:dyDescent="0.15">
      <c r="A28" s="636"/>
      <c r="B28" s="637" t="s">
        <v>484</v>
      </c>
      <c r="C28" s="94">
        <v>1608.5675782137241</v>
      </c>
      <c r="D28" s="638">
        <v>29.617376</v>
      </c>
    </row>
    <row r="29" spans="1:4" ht="20" thickBot="1" x14ac:dyDescent="0.25">
      <c r="A29" s="632"/>
      <c r="B29" s="633" t="s">
        <v>486</v>
      </c>
      <c r="C29" s="634">
        <v>40.513877913995103</v>
      </c>
      <c r="D29" s="635">
        <v>1.845116</v>
      </c>
    </row>
    <row r="30" spans="1:4" ht="16" x14ac:dyDescent="0.2">
      <c r="A30" s="628" t="s">
        <v>158</v>
      </c>
      <c r="B30" s="629"/>
      <c r="C30" s="630">
        <v>30.765987998997826</v>
      </c>
      <c r="D30" s="631">
        <v>0.13340800000000003</v>
      </c>
    </row>
    <row r="31" spans="1:4" x14ac:dyDescent="0.15">
      <c r="A31" s="636"/>
      <c r="B31" s="637" t="s">
        <v>490</v>
      </c>
      <c r="C31" s="94">
        <v>29.914904919553901</v>
      </c>
      <c r="D31" s="638">
        <v>9.2249999999999999E-2</v>
      </c>
    </row>
    <row r="32" spans="1:4" x14ac:dyDescent="0.15">
      <c r="A32" s="636"/>
      <c r="B32" s="637" t="s">
        <v>491</v>
      </c>
      <c r="C32" s="94">
        <v>0.79862138518183201</v>
      </c>
      <c r="D32" s="638">
        <v>3.8258E-2</v>
      </c>
    </row>
    <row r="33" spans="1:4" ht="14" thickBot="1" x14ac:dyDescent="0.2">
      <c r="A33" s="632"/>
      <c r="B33" s="633" t="s">
        <v>484</v>
      </c>
      <c r="C33" s="634">
        <v>5.2461694262092302E-2</v>
      </c>
      <c r="D33" s="635">
        <v>2.8999999999999998E-3</v>
      </c>
    </row>
    <row r="34" spans="1:4" ht="16" x14ac:dyDescent="0.2">
      <c r="A34" s="628" t="s">
        <v>160</v>
      </c>
      <c r="B34" s="629"/>
      <c r="C34" s="630">
        <v>0.29144706085935401</v>
      </c>
      <c r="D34" s="631">
        <v>1.4199E-2</v>
      </c>
    </row>
    <row r="35" spans="1:4" ht="14" thickBot="1" x14ac:dyDescent="0.2">
      <c r="A35" s="632"/>
      <c r="B35" s="633" t="s">
        <v>491</v>
      </c>
      <c r="C35" s="634">
        <v>0.29144706085935401</v>
      </c>
      <c r="D35" s="635">
        <v>1.4199E-2</v>
      </c>
    </row>
    <row r="36" spans="1:4" ht="16" x14ac:dyDescent="0.2">
      <c r="A36" s="628" t="s">
        <v>159</v>
      </c>
      <c r="B36" s="629"/>
      <c r="C36" s="630">
        <v>151.03940362001123</v>
      </c>
      <c r="D36" s="631">
        <v>1.7081409999999999</v>
      </c>
    </row>
    <row r="37" spans="1:4" x14ac:dyDescent="0.15">
      <c r="A37" s="636"/>
      <c r="B37" s="637" t="s">
        <v>492</v>
      </c>
      <c r="C37" s="94">
        <v>12.296113129066701</v>
      </c>
      <c r="D37" s="638">
        <v>9.2612E-2</v>
      </c>
    </row>
    <row r="38" spans="1:4" x14ac:dyDescent="0.15">
      <c r="A38" s="636"/>
      <c r="B38" s="637" t="s">
        <v>488</v>
      </c>
      <c r="C38" s="94">
        <v>2.7497111201064302</v>
      </c>
      <c r="D38" s="638">
        <v>0.167659</v>
      </c>
    </row>
    <row r="39" spans="1:4" x14ac:dyDescent="0.15">
      <c r="A39" s="636"/>
      <c r="B39" s="637" t="s">
        <v>489</v>
      </c>
      <c r="C39" s="94">
        <v>2.75111580901648</v>
      </c>
      <c r="D39" s="638">
        <v>0.16676299999999999</v>
      </c>
    </row>
    <row r="40" spans="1:4" x14ac:dyDescent="0.15">
      <c r="A40" s="636"/>
      <c r="B40" s="637" t="s">
        <v>493</v>
      </c>
      <c r="C40" s="94">
        <v>89.843690284746103</v>
      </c>
      <c r="D40" s="638">
        <v>0.58322700000000005</v>
      </c>
    </row>
    <row r="41" spans="1:4" x14ac:dyDescent="0.15">
      <c r="A41" s="636"/>
      <c r="B41" s="637" t="s">
        <v>433</v>
      </c>
      <c r="C41" s="94">
        <v>22.856523460321899</v>
      </c>
      <c r="D41" s="638">
        <v>0.23138999999999998</v>
      </c>
    </row>
    <row r="42" spans="1:4" x14ac:dyDescent="0.15">
      <c r="A42" s="636"/>
      <c r="B42" s="637" t="s">
        <v>494</v>
      </c>
      <c r="C42" s="94">
        <v>1.6582183175469201</v>
      </c>
      <c r="D42" s="638">
        <v>7.4767E-2</v>
      </c>
    </row>
    <row r="43" spans="1:4" ht="14" thickBot="1" x14ac:dyDescent="0.2">
      <c r="A43" s="632"/>
      <c r="B43" s="633" t="s">
        <v>484</v>
      </c>
      <c r="C43" s="634">
        <v>18.884031499206671</v>
      </c>
      <c r="D43" s="635">
        <v>0.39172299999999993</v>
      </c>
    </row>
    <row r="44" spans="1:4" ht="16" x14ac:dyDescent="0.2">
      <c r="A44" s="628" t="s">
        <v>495</v>
      </c>
      <c r="B44" s="629"/>
      <c r="C44" s="630">
        <v>22.899403899964426</v>
      </c>
      <c r="D44" s="631">
        <v>0.44184299999999993</v>
      </c>
    </row>
    <row r="45" spans="1:4" x14ac:dyDescent="0.15">
      <c r="A45" s="636"/>
      <c r="B45" s="637" t="s">
        <v>422</v>
      </c>
      <c r="C45" s="94">
        <v>2.07914971755417</v>
      </c>
      <c r="D45" s="638">
        <v>3.1334000000000001E-2</v>
      </c>
    </row>
    <row r="46" spans="1:4" x14ac:dyDescent="0.15">
      <c r="A46" s="636"/>
      <c r="B46" s="637" t="s">
        <v>496</v>
      </c>
      <c r="C46" s="94">
        <v>19.783422843247514</v>
      </c>
      <c r="D46" s="638">
        <v>0.28974699999999998</v>
      </c>
    </row>
    <row r="47" spans="1:4" ht="20" thickBot="1" x14ac:dyDescent="0.25">
      <c r="A47" s="632"/>
      <c r="B47" s="633" t="s">
        <v>486</v>
      </c>
      <c r="C47" s="634">
        <v>1.03683133916274</v>
      </c>
      <c r="D47" s="635">
        <v>0.12076199999999999</v>
      </c>
    </row>
    <row r="48" spans="1:4" ht="16" x14ac:dyDescent="0.2">
      <c r="A48" s="628" t="s">
        <v>162</v>
      </c>
      <c r="B48" s="629"/>
      <c r="C48" s="630">
        <v>49.958338894158082</v>
      </c>
      <c r="D48" s="631">
        <v>1.087502</v>
      </c>
    </row>
    <row r="49" spans="1:4" x14ac:dyDescent="0.15">
      <c r="A49" s="636"/>
      <c r="B49" s="637" t="s">
        <v>436</v>
      </c>
      <c r="C49" s="94">
        <v>3.2293695028783903E-2</v>
      </c>
      <c r="D49" s="638">
        <v>8.8769999999999995E-3</v>
      </c>
    </row>
    <row r="50" spans="1:4" x14ac:dyDescent="0.15">
      <c r="A50" s="636"/>
      <c r="B50" s="637" t="s">
        <v>497</v>
      </c>
      <c r="C50" s="94">
        <v>4.3172986480385499E-2</v>
      </c>
      <c r="D50" s="638">
        <v>2.0721E-2</v>
      </c>
    </row>
    <row r="51" spans="1:4" x14ac:dyDescent="0.15">
      <c r="A51" s="636"/>
      <c r="B51" s="637" t="s">
        <v>498</v>
      </c>
      <c r="C51" s="94">
        <v>2.77378680220863E-2</v>
      </c>
      <c r="D51" s="638">
        <v>9.1699999999999995E-4</v>
      </c>
    </row>
    <row r="52" spans="1:4" x14ac:dyDescent="0.15">
      <c r="A52" s="636"/>
      <c r="B52" s="637" t="s">
        <v>499</v>
      </c>
      <c r="C52" s="94">
        <v>2.1802746505272799E-3</v>
      </c>
      <c r="D52" s="638">
        <v>8.4699999999999999E-4</v>
      </c>
    </row>
    <row r="53" spans="1:4" x14ac:dyDescent="0.15">
      <c r="A53" s="636"/>
      <c r="B53" s="637" t="s">
        <v>500</v>
      </c>
      <c r="C53" s="94">
        <v>6.0770278196287102E-2</v>
      </c>
      <c r="D53" s="638">
        <v>6.0610000000000004E-3</v>
      </c>
    </row>
    <row r="54" spans="1:4" x14ac:dyDescent="0.15">
      <c r="A54" s="636"/>
      <c r="B54" s="637" t="s">
        <v>488</v>
      </c>
      <c r="C54" s="94">
        <v>2.38579999950161E-3</v>
      </c>
      <c r="D54" s="638">
        <v>1.58E-3</v>
      </c>
    </row>
    <row r="55" spans="1:4" x14ac:dyDescent="0.15">
      <c r="A55" s="636"/>
      <c r="B55" s="637" t="s">
        <v>439</v>
      </c>
      <c r="C55" s="94">
        <v>37.754388703238703</v>
      </c>
      <c r="D55" s="638">
        <v>0.28992399999999996</v>
      </c>
    </row>
    <row r="56" spans="1:4" x14ac:dyDescent="0.15">
      <c r="A56" s="636"/>
      <c r="B56" s="637" t="s">
        <v>501</v>
      </c>
      <c r="C56" s="94">
        <v>7.6586602265706405E-2</v>
      </c>
      <c r="D56" s="638">
        <v>8.7480000000000006E-3</v>
      </c>
    </row>
    <row r="57" spans="1:4" x14ac:dyDescent="0.15">
      <c r="A57" s="636"/>
      <c r="B57" s="637" t="s">
        <v>491</v>
      </c>
      <c r="C57" s="94">
        <v>0.60371268325616201</v>
      </c>
      <c r="D57" s="638">
        <v>2.6813E-2</v>
      </c>
    </row>
    <row r="58" spans="1:4" ht="14" thickBot="1" x14ac:dyDescent="0.2">
      <c r="A58" s="632"/>
      <c r="B58" s="633" t="s">
        <v>484</v>
      </c>
      <c r="C58" s="634">
        <v>11.355110003019936</v>
      </c>
      <c r="D58" s="635">
        <v>0.72301400000000005</v>
      </c>
    </row>
    <row r="59" spans="1:4" ht="16" x14ac:dyDescent="0.2">
      <c r="A59" s="639" t="s">
        <v>234</v>
      </c>
      <c r="C59" s="640">
        <v>3893.2252647328505</v>
      </c>
      <c r="D59" s="640">
        <v>101.96165900000001</v>
      </c>
    </row>
    <row r="61" spans="1:4" x14ac:dyDescent="0.15">
      <c r="C61" s="94">
        <f>C59/52</f>
        <v>74.869716629477892</v>
      </c>
      <c r="D61" s="2" t="s">
        <v>502</v>
      </c>
    </row>
    <row r="62" spans="1:4" x14ac:dyDescent="0.15">
      <c r="C62" s="94">
        <f>C59/365</f>
        <v>10.66637058830918</v>
      </c>
      <c r="D62" s="2" t="s">
        <v>503</v>
      </c>
    </row>
    <row r="63" spans="1:4" x14ac:dyDescent="0.15">
      <c r="C63" s="94">
        <f>C59/1024</f>
        <v>3.8019777975906743</v>
      </c>
      <c r="D63" s="2" t="s">
        <v>504</v>
      </c>
    </row>
    <row r="64" spans="1:4" ht="16" x14ac:dyDescent="0.2">
      <c r="A64" s="641" t="s">
        <v>505</v>
      </c>
    </row>
    <row r="67" spans="1:25" ht="16" x14ac:dyDescent="0.15">
      <c r="A67" s="1048" t="s">
        <v>506</v>
      </c>
      <c r="B67" s="1048"/>
      <c r="C67" s="1048"/>
    </row>
    <row r="68" spans="1:25" x14ac:dyDescent="0.15">
      <c r="A68" s="19"/>
      <c r="B68" s="276"/>
      <c r="C68" s="276"/>
    </row>
    <row r="69" spans="1:25" ht="16" x14ac:dyDescent="0.2">
      <c r="A69" s="641" t="s">
        <v>507</v>
      </c>
      <c r="C69" s="642"/>
    </row>
    <row r="71" spans="1:25" ht="14" thickBot="1" x14ac:dyDescent="0.2">
      <c r="A71" s="627"/>
    </row>
    <row r="72" spans="1:25" ht="19" thickBot="1" x14ac:dyDescent="0.2">
      <c r="A72" s="1049" t="s">
        <v>508</v>
      </c>
      <c r="B72" s="1051" t="s">
        <v>509</v>
      </c>
      <c r="C72" s="1052"/>
      <c r="D72" s="1052"/>
      <c r="E72" s="1052"/>
      <c r="F72" s="1052"/>
      <c r="G72" s="1052"/>
      <c r="H72" s="1052"/>
      <c r="I72" s="1052"/>
      <c r="J72" s="1052"/>
      <c r="K72" s="1052"/>
      <c r="L72" s="1052"/>
      <c r="M72" s="1052"/>
      <c r="N72" s="1052"/>
      <c r="O72" s="1052"/>
      <c r="P72" s="1052"/>
      <c r="Q72" s="1052"/>
      <c r="R72" s="1052"/>
      <c r="S72" s="1052"/>
      <c r="T72" s="1052"/>
      <c r="U72" s="1052"/>
      <c r="V72" s="1052"/>
      <c r="W72" s="1052"/>
      <c r="X72" s="1052"/>
      <c r="Y72" s="1053"/>
    </row>
    <row r="73" spans="1:25" s="12" customFormat="1" ht="52" thickBot="1" x14ac:dyDescent="0.25">
      <c r="A73" s="1050"/>
      <c r="B73" s="643" t="s">
        <v>510</v>
      </c>
      <c r="C73" s="644" t="s">
        <v>436</v>
      </c>
      <c r="D73" s="645" t="s">
        <v>490</v>
      </c>
      <c r="E73" s="645" t="s">
        <v>499</v>
      </c>
      <c r="F73" s="645" t="s">
        <v>438</v>
      </c>
      <c r="G73" s="645" t="s">
        <v>492</v>
      </c>
      <c r="H73" s="646" t="s">
        <v>500</v>
      </c>
      <c r="I73" s="645" t="s">
        <v>482</v>
      </c>
      <c r="J73" s="645" t="s">
        <v>421</v>
      </c>
      <c r="K73" s="645" t="s">
        <v>488</v>
      </c>
      <c r="L73" s="645" t="s">
        <v>489</v>
      </c>
      <c r="M73" s="645" t="s">
        <v>493</v>
      </c>
      <c r="N73" s="645" t="s">
        <v>433</v>
      </c>
      <c r="O73" s="645" t="s">
        <v>511</v>
      </c>
      <c r="P73" s="645" t="s">
        <v>422</v>
      </c>
      <c r="Q73" s="645" t="s">
        <v>496</v>
      </c>
      <c r="R73" s="646" t="s">
        <v>439</v>
      </c>
      <c r="S73" s="646" t="s">
        <v>491</v>
      </c>
      <c r="T73" s="645" t="s">
        <v>494</v>
      </c>
      <c r="U73" s="645" t="s">
        <v>481</v>
      </c>
      <c r="V73" s="645" t="s">
        <v>435</v>
      </c>
      <c r="W73" s="645" t="s">
        <v>484</v>
      </c>
      <c r="X73" s="647" t="s">
        <v>412</v>
      </c>
      <c r="Y73" s="648" t="s">
        <v>234</v>
      </c>
    </row>
    <row r="74" spans="1:25" ht="16" x14ac:dyDescent="0.15">
      <c r="A74" s="649" t="s">
        <v>198</v>
      </c>
      <c r="B74" s="650">
        <v>420197</v>
      </c>
      <c r="C74" s="651">
        <v>8449</v>
      </c>
      <c r="D74" s="652">
        <v>3485</v>
      </c>
      <c r="E74" s="652">
        <v>1419</v>
      </c>
      <c r="F74" s="652"/>
      <c r="G74" s="652">
        <v>18249</v>
      </c>
      <c r="H74" s="652"/>
      <c r="I74" s="652"/>
      <c r="J74" s="652">
        <v>432089</v>
      </c>
      <c r="K74" s="652">
        <v>6535471</v>
      </c>
      <c r="L74" s="652">
        <v>2886035</v>
      </c>
      <c r="M74" s="652">
        <v>27739</v>
      </c>
      <c r="N74" s="652">
        <v>28491</v>
      </c>
      <c r="O74" s="652">
        <v>53035</v>
      </c>
      <c r="P74" s="652">
        <v>157612</v>
      </c>
      <c r="Q74" s="652">
        <v>659</v>
      </c>
      <c r="R74" s="652">
        <v>8436</v>
      </c>
      <c r="S74" s="652">
        <v>536489</v>
      </c>
      <c r="T74" s="652">
        <v>26380</v>
      </c>
      <c r="U74" s="652">
        <v>235880</v>
      </c>
      <c r="V74" s="652">
        <v>473368</v>
      </c>
      <c r="W74" s="652">
        <v>7386307</v>
      </c>
      <c r="X74" s="652">
        <v>34277</v>
      </c>
      <c r="Y74" s="653">
        <v>19274067</v>
      </c>
    </row>
    <row r="75" spans="1:25" ht="16" x14ac:dyDescent="0.15">
      <c r="A75" s="649" t="s">
        <v>199</v>
      </c>
      <c r="B75" s="508">
        <v>373479</v>
      </c>
      <c r="C75" s="654">
        <v>545</v>
      </c>
      <c r="D75" s="655">
        <v>18545</v>
      </c>
      <c r="E75" s="655">
        <v>1601</v>
      </c>
      <c r="F75" s="655"/>
      <c r="G75" s="655">
        <v>23409</v>
      </c>
      <c r="H75" s="655"/>
      <c r="I75" s="655"/>
      <c r="J75" s="655">
        <v>464062</v>
      </c>
      <c r="K75" s="655">
        <v>6578911</v>
      </c>
      <c r="L75" s="655">
        <v>2854626</v>
      </c>
      <c r="M75" s="655">
        <v>23974</v>
      </c>
      <c r="N75" s="655">
        <v>48538</v>
      </c>
      <c r="O75" s="655">
        <v>63502</v>
      </c>
      <c r="P75" s="655">
        <v>144132</v>
      </c>
      <c r="Q75" s="655">
        <v>1021</v>
      </c>
      <c r="R75" s="655">
        <v>6864</v>
      </c>
      <c r="S75" s="655">
        <v>642738</v>
      </c>
      <c r="T75" s="655">
        <v>35604</v>
      </c>
      <c r="U75" s="655">
        <v>180036</v>
      </c>
      <c r="V75" s="655">
        <v>204773</v>
      </c>
      <c r="W75" s="655">
        <v>7365097</v>
      </c>
      <c r="X75" s="655">
        <v>28264</v>
      </c>
      <c r="Y75" s="656">
        <v>19059721</v>
      </c>
    </row>
    <row r="76" spans="1:25" ht="16" x14ac:dyDescent="0.15">
      <c r="A76" s="649" t="s">
        <v>200</v>
      </c>
      <c r="B76" s="508">
        <v>407969</v>
      </c>
      <c r="C76" s="654">
        <v>14857</v>
      </c>
      <c r="D76" s="655">
        <v>435</v>
      </c>
      <c r="E76" s="655">
        <v>16038</v>
      </c>
      <c r="F76" s="655">
        <v>1</v>
      </c>
      <c r="G76" s="655">
        <v>446</v>
      </c>
      <c r="H76" s="655"/>
      <c r="I76" s="655"/>
      <c r="J76" s="655">
        <v>374011</v>
      </c>
      <c r="K76" s="655">
        <v>8020183</v>
      </c>
      <c r="L76" s="655">
        <v>4856604</v>
      </c>
      <c r="M76" s="655">
        <v>47926</v>
      </c>
      <c r="N76" s="655">
        <v>32564</v>
      </c>
      <c r="O76" s="655">
        <v>60016</v>
      </c>
      <c r="P76" s="655">
        <v>150831</v>
      </c>
      <c r="Q76" s="655">
        <v>759</v>
      </c>
      <c r="R76" s="655">
        <v>665103</v>
      </c>
      <c r="S76" s="655">
        <v>1076712</v>
      </c>
      <c r="T76" s="655">
        <v>2031</v>
      </c>
      <c r="U76" s="655">
        <v>72710</v>
      </c>
      <c r="V76" s="655">
        <v>230890</v>
      </c>
      <c r="W76" s="655">
        <v>7483249</v>
      </c>
      <c r="X76" s="655">
        <v>24594</v>
      </c>
      <c r="Y76" s="656">
        <v>23537929</v>
      </c>
    </row>
    <row r="77" spans="1:25" ht="16" x14ac:dyDescent="0.15">
      <c r="A77" s="649" t="s">
        <v>201</v>
      </c>
      <c r="B77" s="508">
        <v>303200</v>
      </c>
      <c r="C77" s="654">
        <v>859</v>
      </c>
      <c r="D77" s="655">
        <v>148134</v>
      </c>
      <c r="E77" s="655">
        <v>13</v>
      </c>
      <c r="F77" s="655"/>
      <c r="G77" s="655">
        <v>1894</v>
      </c>
      <c r="H77" s="655"/>
      <c r="I77" s="655">
        <v>0</v>
      </c>
      <c r="J77" s="655">
        <v>160119</v>
      </c>
      <c r="K77" s="655">
        <v>8724857</v>
      </c>
      <c r="L77" s="655">
        <v>5096589</v>
      </c>
      <c r="M77" s="655">
        <v>14332</v>
      </c>
      <c r="N77" s="655">
        <v>26836</v>
      </c>
      <c r="O77" s="655">
        <v>59034</v>
      </c>
      <c r="P77" s="655">
        <v>153646</v>
      </c>
      <c r="Q77" s="655">
        <v>107399</v>
      </c>
      <c r="R77" s="655">
        <v>9533</v>
      </c>
      <c r="S77" s="655">
        <v>411592</v>
      </c>
      <c r="T77" s="655">
        <v>343</v>
      </c>
      <c r="U77" s="655">
        <v>63101</v>
      </c>
      <c r="V77" s="655">
        <v>242031</v>
      </c>
      <c r="W77" s="655">
        <v>7941732</v>
      </c>
      <c r="X77" s="655">
        <v>21243</v>
      </c>
      <c r="Y77" s="656">
        <v>23486487</v>
      </c>
    </row>
    <row r="78" spans="1:25" ht="16" x14ac:dyDescent="0.15">
      <c r="A78" s="649" t="s">
        <v>202</v>
      </c>
      <c r="B78" s="508">
        <v>426367</v>
      </c>
      <c r="C78" s="654">
        <v>2549</v>
      </c>
      <c r="D78" s="655">
        <v>875250</v>
      </c>
      <c r="E78" s="655">
        <v>0</v>
      </c>
      <c r="F78" s="655"/>
      <c r="G78" s="655">
        <v>16169</v>
      </c>
      <c r="H78" s="655"/>
      <c r="I78" s="655"/>
      <c r="J78" s="655">
        <v>174555</v>
      </c>
      <c r="K78" s="655">
        <v>8540935</v>
      </c>
      <c r="L78" s="655">
        <v>5293109</v>
      </c>
      <c r="M78" s="655">
        <v>137769</v>
      </c>
      <c r="N78" s="655">
        <v>57245</v>
      </c>
      <c r="O78" s="655">
        <v>55194</v>
      </c>
      <c r="P78" s="655">
        <v>140208</v>
      </c>
      <c r="Q78" s="655">
        <v>273217</v>
      </c>
      <c r="R78" s="655">
        <v>29726</v>
      </c>
      <c r="S78" s="655">
        <v>217604</v>
      </c>
      <c r="T78" s="655">
        <v>25854</v>
      </c>
      <c r="U78" s="655">
        <v>75415</v>
      </c>
      <c r="V78" s="655">
        <v>256399</v>
      </c>
      <c r="W78" s="655">
        <v>7262182</v>
      </c>
      <c r="X78" s="655">
        <v>20762</v>
      </c>
      <c r="Y78" s="656">
        <v>23880509</v>
      </c>
    </row>
    <row r="79" spans="1:25" ht="16" x14ac:dyDescent="0.15">
      <c r="A79" s="649" t="s">
        <v>203</v>
      </c>
      <c r="B79" s="508">
        <v>416984</v>
      </c>
      <c r="C79" s="654">
        <v>15450</v>
      </c>
      <c r="D79" s="655">
        <v>968936</v>
      </c>
      <c r="E79" s="655">
        <v>13881</v>
      </c>
      <c r="F79" s="655"/>
      <c r="G79" s="655">
        <v>28932</v>
      </c>
      <c r="H79" s="655"/>
      <c r="I79" s="655"/>
      <c r="J79" s="655">
        <v>202395</v>
      </c>
      <c r="K79" s="655">
        <v>9069975</v>
      </c>
      <c r="L79" s="655">
        <v>5645197</v>
      </c>
      <c r="M79" s="655">
        <v>303745</v>
      </c>
      <c r="N79" s="655">
        <v>138069</v>
      </c>
      <c r="O79" s="655">
        <v>237127</v>
      </c>
      <c r="P79" s="655">
        <v>136243</v>
      </c>
      <c r="Q79" s="655">
        <v>270364</v>
      </c>
      <c r="R79" s="655">
        <v>685245</v>
      </c>
      <c r="S79" s="655">
        <v>443254</v>
      </c>
      <c r="T79" s="655">
        <v>49623</v>
      </c>
      <c r="U79" s="655">
        <v>100560</v>
      </c>
      <c r="V79" s="655">
        <v>121029</v>
      </c>
      <c r="W79" s="655">
        <v>10897107</v>
      </c>
      <c r="X79" s="655">
        <v>25778</v>
      </c>
      <c r="Y79" s="656">
        <v>29769894</v>
      </c>
    </row>
    <row r="80" spans="1:25" ht="16" x14ac:dyDescent="0.15">
      <c r="A80" s="649" t="s">
        <v>204</v>
      </c>
      <c r="B80" s="508">
        <v>307904</v>
      </c>
      <c r="C80" s="654">
        <v>845</v>
      </c>
      <c r="D80" s="655">
        <v>16574</v>
      </c>
      <c r="E80" s="655">
        <v>3</v>
      </c>
      <c r="F80" s="655"/>
      <c r="G80" s="655">
        <v>1847</v>
      </c>
      <c r="H80" s="655"/>
      <c r="I80" s="655"/>
      <c r="J80" s="655">
        <v>174966</v>
      </c>
      <c r="K80" s="655">
        <v>8420693</v>
      </c>
      <c r="L80" s="655">
        <v>5661916</v>
      </c>
      <c r="M80" s="655">
        <v>29041</v>
      </c>
      <c r="N80" s="655">
        <v>31146</v>
      </c>
      <c r="O80" s="655">
        <v>44433</v>
      </c>
      <c r="P80" s="655">
        <v>151481</v>
      </c>
      <c r="Q80" s="655">
        <v>291683</v>
      </c>
      <c r="R80" s="655">
        <v>7204</v>
      </c>
      <c r="S80" s="655">
        <v>335870</v>
      </c>
      <c r="T80" s="655">
        <v>26</v>
      </c>
      <c r="U80" s="655">
        <v>178473</v>
      </c>
      <c r="V80" s="655">
        <v>130653</v>
      </c>
      <c r="W80" s="655">
        <v>10716597</v>
      </c>
      <c r="X80" s="655">
        <v>201743</v>
      </c>
      <c r="Y80" s="656">
        <v>26703098</v>
      </c>
    </row>
    <row r="81" spans="1:28" ht="16" x14ac:dyDescent="0.15">
      <c r="A81" s="649" t="s">
        <v>205</v>
      </c>
      <c r="B81" s="508">
        <v>363614</v>
      </c>
      <c r="C81" s="654">
        <v>2030</v>
      </c>
      <c r="D81" s="655">
        <v>346358</v>
      </c>
      <c r="E81" s="655">
        <v>1890</v>
      </c>
      <c r="F81" s="655"/>
      <c r="G81" s="655">
        <v>11531</v>
      </c>
      <c r="H81" s="655">
        <v>1</v>
      </c>
      <c r="I81" s="655"/>
      <c r="J81" s="655">
        <v>166804</v>
      </c>
      <c r="K81" s="655">
        <v>8950464</v>
      </c>
      <c r="L81" s="655">
        <v>5924016</v>
      </c>
      <c r="M81" s="655">
        <v>139477</v>
      </c>
      <c r="N81" s="655">
        <v>31861</v>
      </c>
      <c r="O81" s="655">
        <v>109485</v>
      </c>
      <c r="P81" s="655">
        <v>152058</v>
      </c>
      <c r="Q81" s="655">
        <v>302058</v>
      </c>
      <c r="R81" s="655">
        <v>34860</v>
      </c>
      <c r="S81" s="655">
        <v>205356</v>
      </c>
      <c r="T81" s="655">
        <v>8769</v>
      </c>
      <c r="U81" s="655">
        <v>85369</v>
      </c>
      <c r="V81" s="655">
        <v>163665</v>
      </c>
      <c r="W81" s="655">
        <v>12459782</v>
      </c>
      <c r="X81" s="655">
        <v>203466</v>
      </c>
      <c r="Y81" s="656">
        <v>29662914</v>
      </c>
    </row>
    <row r="82" spans="1:28" ht="16" x14ac:dyDescent="0.15">
      <c r="A82" s="649" t="s">
        <v>206</v>
      </c>
      <c r="B82" s="508">
        <v>392824</v>
      </c>
      <c r="C82" s="654">
        <v>2794</v>
      </c>
      <c r="D82" s="655">
        <v>409748</v>
      </c>
      <c r="E82" s="655">
        <v>4291</v>
      </c>
      <c r="F82" s="655"/>
      <c r="G82" s="655">
        <v>11839</v>
      </c>
      <c r="H82" s="655"/>
      <c r="I82" s="655"/>
      <c r="J82" s="655">
        <v>193930</v>
      </c>
      <c r="K82" s="655">
        <v>8102734</v>
      </c>
      <c r="L82" s="655">
        <v>5104265</v>
      </c>
      <c r="M82" s="655">
        <v>180748</v>
      </c>
      <c r="N82" s="655">
        <v>174380</v>
      </c>
      <c r="O82" s="655">
        <v>56608</v>
      </c>
      <c r="P82" s="655">
        <v>151140</v>
      </c>
      <c r="Q82" s="655">
        <v>293768</v>
      </c>
      <c r="R82" s="655">
        <v>33717</v>
      </c>
      <c r="S82" s="655">
        <v>502370</v>
      </c>
      <c r="T82" s="655">
        <v>20081</v>
      </c>
      <c r="U82" s="655">
        <v>86697</v>
      </c>
      <c r="V82" s="655">
        <v>157875</v>
      </c>
      <c r="W82" s="655">
        <v>15329771</v>
      </c>
      <c r="X82" s="655">
        <v>28267</v>
      </c>
      <c r="Y82" s="656">
        <v>31237847</v>
      </c>
    </row>
    <row r="83" spans="1:28" ht="16" x14ac:dyDescent="0.15">
      <c r="A83" s="649" t="s">
        <v>207</v>
      </c>
      <c r="B83" s="508">
        <v>399685</v>
      </c>
      <c r="C83" s="654">
        <v>859</v>
      </c>
      <c r="D83" s="655">
        <v>45818</v>
      </c>
      <c r="E83" s="655">
        <v>0</v>
      </c>
      <c r="F83" s="655"/>
      <c r="G83" s="655">
        <v>48</v>
      </c>
      <c r="H83" s="655">
        <v>2</v>
      </c>
      <c r="I83" s="655">
        <v>1872</v>
      </c>
      <c r="J83" s="655">
        <v>153707</v>
      </c>
      <c r="K83" s="655">
        <v>7619352</v>
      </c>
      <c r="L83" s="655">
        <v>3828684</v>
      </c>
      <c r="M83" s="655">
        <v>19553</v>
      </c>
      <c r="N83" s="655">
        <v>18898</v>
      </c>
      <c r="O83" s="655">
        <v>58957</v>
      </c>
      <c r="P83" s="655">
        <v>181575</v>
      </c>
      <c r="Q83" s="655">
        <v>267732</v>
      </c>
      <c r="R83" s="655">
        <v>15756</v>
      </c>
      <c r="S83" s="655">
        <v>783135</v>
      </c>
      <c r="T83" s="655">
        <v>60</v>
      </c>
      <c r="U83" s="655">
        <v>104050</v>
      </c>
      <c r="V83" s="655">
        <v>134132</v>
      </c>
      <c r="W83" s="655">
        <v>17504643</v>
      </c>
      <c r="X83" s="655">
        <v>28465</v>
      </c>
      <c r="Y83" s="656">
        <v>31166983</v>
      </c>
    </row>
    <row r="84" spans="1:28" ht="16" x14ac:dyDescent="0.15">
      <c r="A84" s="649" t="s">
        <v>208</v>
      </c>
      <c r="B84" s="508">
        <v>488959</v>
      </c>
      <c r="C84" s="654">
        <v>910</v>
      </c>
      <c r="D84" s="655">
        <v>191631</v>
      </c>
      <c r="E84" s="655">
        <v>6</v>
      </c>
      <c r="F84" s="655"/>
      <c r="G84" s="655">
        <v>12406</v>
      </c>
      <c r="H84" s="655">
        <v>122</v>
      </c>
      <c r="I84" s="655">
        <v>19982</v>
      </c>
      <c r="J84" s="655">
        <v>144687</v>
      </c>
      <c r="K84" s="655">
        <v>6444220</v>
      </c>
      <c r="L84" s="655">
        <v>3006032</v>
      </c>
      <c r="M84" s="655">
        <v>54328</v>
      </c>
      <c r="N84" s="655">
        <v>22884</v>
      </c>
      <c r="O84" s="655">
        <v>71560</v>
      </c>
      <c r="P84" s="655">
        <v>278862</v>
      </c>
      <c r="Q84" s="655">
        <v>298044</v>
      </c>
      <c r="R84" s="655">
        <v>41043</v>
      </c>
      <c r="S84" s="655">
        <v>465289</v>
      </c>
      <c r="T84" s="655">
        <v>7074</v>
      </c>
      <c r="U84" s="655">
        <v>88009</v>
      </c>
      <c r="V84" s="655">
        <v>143825</v>
      </c>
      <c r="W84" s="655">
        <v>17044798</v>
      </c>
      <c r="X84" s="655">
        <v>19820</v>
      </c>
      <c r="Y84" s="656">
        <v>28844491</v>
      </c>
    </row>
    <row r="85" spans="1:28" ht="17" thickBot="1" x14ac:dyDescent="0.2">
      <c r="A85" s="657" t="s">
        <v>209</v>
      </c>
      <c r="B85" s="658">
        <v>375214</v>
      </c>
      <c r="C85" s="659">
        <v>5458</v>
      </c>
      <c r="D85" s="660">
        <v>52156</v>
      </c>
      <c r="E85" s="660">
        <v>3</v>
      </c>
      <c r="F85" s="660"/>
      <c r="G85" s="660">
        <v>9546</v>
      </c>
      <c r="H85" s="660">
        <v>6070</v>
      </c>
      <c r="I85" s="660">
        <v>5162</v>
      </c>
      <c r="J85" s="660">
        <v>198405</v>
      </c>
      <c r="K85" s="660">
        <v>7556934</v>
      </c>
      <c r="L85" s="660">
        <v>3039532</v>
      </c>
      <c r="M85" s="660">
        <v>35282</v>
      </c>
      <c r="N85" s="660">
        <v>35690</v>
      </c>
      <c r="O85" s="660">
        <v>62672</v>
      </c>
      <c r="P85" s="660">
        <v>193020</v>
      </c>
      <c r="Q85" s="660">
        <v>446933</v>
      </c>
      <c r="R85" s="660">
        <v>25107</v>
      </c>
      <c r="S85" s="660">
        <v>413951</v>
      </c>
      <c r="T85" s="660">
        <v>6701</v>
      </c>
      <c r="U85" s="660">
        <v>84619</v>
      </c>
      <c r="V85" s="660">
        <v>129450</v>
      </c>
      <c r="W85" s="660">
        <v>18541561</v>
      </c>
      <c r="X85" s="660">
        <v>14540</v>
      </c>
      <c r="Y85" s="661">
        <v>31238006</v>
      </c>
    </row>
    <row r="86" spans="1:28" ht="17" thickBot="1" x14ac:dyDescent="0.2">
      <c r="A86" s="662" t="s">
        <v>512</v>
      </c>
      <c r="B86" s="663">
        <v>4676396</v>
      </c>
      <c r="C86" s="663">
        <v>55605</v>
      </c>
      <c r="D86" s="663">
        <v>3077070</v>
      </c>
      <c r="E86" s="663">
        <v>39145</v>
      </c>
      <c r="F86" s="663">
        <v>1</v>
      </c>
      <c r="G86" s="663">
        <v>136316</v>
      </c>
      <c r="H86" s="663">
        <v>6195</v>
      </c>
      <c r="I86" s="663">
        <v>27016</v>
      </c>
      <c r="J86" s="663">
        <v>2839730</v>
      </c>
      <c r="K86" s="663">
        <v>94564729</v>
      </c>
      <c r="L86" s="663">
        <v>53196605</v>
      </c>
      <c r="M86" s="663">
        <v>1013914</v>
      </c>
      <c r="N86" s="663">
        <v>646602</v>
      </c>
      <c r="O86" s="663">
        <v>931623</v>
      </c>
      <c r="P86" s="663">
        <v>1990808</v>
      </c>
      <c r="Q86" s="663">
        <v>2553637</v>
      </c>
      <c r="R86" s="663">
        <v>1562594</v>
      </c>
      <c r="S86" s="663">
        <v>6034360</v>
      </c>
      <c r="T86" s="663">
        <v>182546</v>
      </c>
      <c r="U86" s="663">
        <v>1354919</v>
      </c>
      <c r="V86" s="663">
        <v>2388090</v>
      </c>
      <c r="W86" s="663">
        <v>139932826</v>
      </c>
      <c r="X86" s="664">
        <v>651219</v>
      </c>
      <c r="Y86" s="665">
        <v>317861946</v>
      </c>
    </row>
    <row r="89" spans="1:28" ht="14" thickBot="1" x14ac:dyDescent="0.2"/>
    <row r="90" spans="1:28" ht="19" thickBot="1" x14ac:dyDescent="0.2">
      <c r="A90" s="1049" t="s">
        <v>508</v>
      </c>
      <c r="B90" s="1051" t="s">
        <v>513</v>
      </c>
      <c r="C90" s="1052"/>
      <c r="D90" s="1052"/>
      <c r="E90" s="1052"/>
      <c r="F90" s="1052"/>
      <c r="G90" s="1052"/>
      <c r="H90" s="1052"/>
      <c r="I90" s="1052"/>
      <c r="J90" s="1052"/>
      <c r="K90" s="1052"/>
      <c r="L90" s="1052"/>
      <c r="M90" s="1052"/>
      <c r="N90" s="1052"/>
      <c r="O90" s="1052"/>
      <c r="P90" s="1052"/>
      <c r="Q90" s="1052"/>
      <c r="R90" s="1052"/>
      <c r="S90" s="1052"/>
      <c r="T90" s="1052"/>
      <c r="U90" s="1052"/>
      <c r="V90" s="1052"/>
      <c r="W90" s="1052"/>
      <c r="X90" s="1052"/>
      <c r="Y90" s="1053"/>
    </row>
    <row r="91" spans="1:28" ht="52" thickBot="1" x14ac:dyDescent="0.2">
      <c r="A91" s="1050"/>
      <c r="B91" s="643" t="s">
        <v>510</v>
      </c>
      <c r="C91" s="644" t="s">
        <v>436</v>
      </c>
      <c r="D91" s="645" t="s">
        <v>490</v>
      </c>
      <c r="E91" s="645" t="s">
        <v>499</v>
      </c>
      <c r="F91" s="645" t="s">
        <v>438</v>
      </c>
      <c r="G91" s="645" t="s">
        <v>492</v>
      </c>
      <c r="H91" s="646" t="s">
        <v>500</v>
      </c>
      <c r="I91" s="645" t="s">
        <v>482</v>
      </c>
      <c r="J91" s="645" t="s">
        <v>421</v>
      </c>
      <c r="K91" s="645" t="s">
        <v>488</v>
      </c>
      <c r="L91" s="645" t="s">
        <v>489</v>
      </c>
      <c r="M91" s="645" t="s">
        <v>493</v>
      </c>
      <c r="N91" s="645" t="s">
        <v>433</v>
      </c>
      <c r="O91" s="645" t="s">
        <v>511</v>
      </c>
      <c r="P91" s="645" t="s">
        <v>422</v>
      </c>
      <c r="Q91" s="645" t="s">
        <v>496</v>
      </c>
      <c r="R91" s="646" t="s">
        <v>439</v>
      </c>
      <c r="S91" s="646" t="s">
        <v>491</v>
      </c>
      <c r="T91" s="645" t="s">
        <v>494</v>
      </c>
      <c r="U91" s="645" t="s">
        <v>481</v>
      </c>
      <c r="V91" s="645" t="s">
        <v>435</v>
      </c>
      <c r="W91" s="645" t="s">
        <v>484</v>
      </c>
      <c r="X91" s="647" t="s">
        <v>412</v>
      </c>
      <c r="Y91" s="648" t="s">
        <v>234</v>
      </c>
      <c r="Z91" s="12"/>
      <c r="AA91" s="12"/>
      <c r="AB91" s="12"/>
    </row>
    <row r="92" spans="1:28" ht="16" x14ac:dyDescent="0.2">
      <c r="A92" s="649" t="s">
        <v>198</v>
      </c>
      <c r="B92" s="666">
        <v>5731.2071532653617</v>
      </c>
      <c r="C92" s="667">
        <v>30.774212772957899</v>
      </c>
      <c r="D92" s="668">
        <v>116.085384851321</v>
      </c>
      <c r="E92" s="668">
        <v>3.6878919098526199</v>
      </c>
      <c r="F92" s="668"/>
      <c r="G92" s="668">
        <v>4351.3075055321597</v>
      </c>
      <c r="H92" s="668"/>
      <c r="I92" s="668"/>
      <c r="J92" s="668">
        <v>110.9732504812991</v>
      </c>
      <c r="K92" s="668">
        <v>39098.531849801446</v>
      </c>
      <c r="L92" s="668">
        <v>28090.661110505454</v>
      </c>
      <c r="M92" s="668">
        <v>4495.7750117341002</v>
      </c>
      <c r="N92" s="668">
        <v>1426.5781258754425</v>
      </c>
      <c r="O92" s="668">
        <v>17.7928033545613</v>
      </c>
      <c r="P92" s="668">
        <v>129.575803052634</v>
      </c>
      <c r="Q92" s="668">
        <v>5.6441317889839402</v>
      </c>
      <c r="R92" s="668">
        <v>43.643572592176398</v>
      </c>
      <c r="S92" s="668">
        <v>4015.4296608222603</v>
      </c>
      <c r="T92" s="668">
        <v>935.53167053405105</v>
      </c>
      <c r="U92" s="668">
        <v>38807.002990612702</v>
      </c>
      <c r="V92" s="668">
        <v>24453.783095830964</v>
      </c>
      <c r="W92" s="668">
        <v>97011.201025329327</v>
      </c>
      <c r="X92" s="668">
        <v>1086.9000882385205</v>
      </c>
      <c r="Y92" s="669">
        <v>249962.08633888559</v>
      </c>
    </row>
    <row r="93" spans="1:28" ht="16" x14ac:dyDescent="0.2">
      <c r="A93" s="649" t="s">
        <v>199</v>
      </c>
      <c r="B93" s="670">
        <v>5097.0859408257493</v>
      </c>
      <c r="C93" s="671">
        <v>2.02523529529571</v>
      </c>
      <c r="D93" s="672">
        <v>632.52141242381094</v>
      </c>
      <c r="E93" s="672">
        <v>179.64004496578099</v>
      </c>
      <c r="F93" s="672"/>
      <c r="G93" s="672">
        <v>5805.6147479852598</v>
      </c>
      <c r="H93" s="672"/>
      <c r="I93" s="672"/>
      <c r="J93" s="672">
        <v>119.08328308630684</v>
      </c>
      <c r="K93" s="672">
        <v>43178.297666108185</v>
      </c>
      <c r="L93" s="672">
        <v>35153.569438526327</v>
      </c>
      <c r="M93" s="672">
        <v>3944.0252148946702</v>
      </c>
      <c r="N93" s="672">
        <v>2317.7093897825048</v>
      </c>
      <c r="O93" s="672">
        <v>4.7383906245231602</v>
      </c>
      <c r="P93" s="672">
        <v>120.761583597399</v>
      </c>
      <c r="Q93" s="672">
        <v>7.6510771466419101</v>
      </c>
      <c r="R93" s="672">
        <v>33.6751720122992</v>
      </c>
      <c r="S93" s="672">
        <v>5966.1603308906642</v>
      </c>
      <c r="T93" s="672">
        <v>1132.1653526136599</v>
      </c>
      <c r="U93" s="672">
        <v>84692.390133033507</v>
      </c>
      <c r="V93" s="672">
        <v>19113.582447485904</v>
      </c>
      <c r="W93" s="672">
        <v>127085.68665957988</v>
      </c>
      <c r="X93" s="672">
        <v>863.14015678129999</v>
      </c>
      <c r="Y93" s="673">
        <v>335449.52367765969</v>
      </c>
    </row>
    <row r="94" spans="1:28" ht="16" x14ac:dyDescent="0.2">
      <c r="A94" s="649" t="s">
        <v>200</v>
      </c>
      <c r="B94" s="670">
        <v>5436.1181182116234</v>
      </c>
      <c r="C94" s="671">
        <v>54.815499794669442</v>
      </c>
      <c r="D94" s="672">
        <v>14.569498606957399</v>
      </c>
      <c r="E94" s="672">
        <v>887.90796735603305</v>
      </c>
      <c r="F94" s="672">
        <v>6.8725459277629798E-4</v>
      </c>
      <c r="G94" s="672">
        <v>2048.5049863662498</v>
      </c>
      <c r="H94" s="672"/>
      <c r="I94" s="672"/>
      <c r="J94" s="672">
        <v>96.17201937921341</v>
      </c>
      <c r="K94" s="672">
        <v>36100.797245468922</v>
      </c>
      <c r="L94" s="672">
        <v>26821.611388277219</v>
      </c>
      <c r="M94" s="672">
        <v>9345.0304677318709</v>
      </c>
      <c r="N94" s="672">
        <v>1833.1076496187579</v>
      </c>
      <c r="O94" s="672">
        <v>12.015725868754</v>
      </c>
      <c r="P94" s="672">
        <v>113.35414324142</v>
      </c>
      <c r="Q94" s="672">
        <v>7.1614338504150501</v>
      </c>
      <c r="R94" s="672">
        <v>1230.96756137534</v>
      </c>
      <c r="S94" s="672">
        <v>13640.789689118956</v>
      </c>
      <c r="T94" s="672">
        <v>80.546852937899502</v>
      </c>
      <c r="U94" s="672">
        <v>67157.336504872801</v>
      </c>
      <c r="V94" s="672">
        <v>19832.301547295399</v>
      </c>
      <c r="W94" s="672">
        <v>165140.51155234582</v>
      </c>
      <c r="X94" s="672">
        <v>739.99792752321753</v>
      </c>
      <c r="Y94" s="673">
        <v>350593.61846649612</v>
      </c>
    </row>
    <row r="95" spans="1:28" ht="16" x14ac:dyDescent="0.2">
      <c r="A95" s="649" t="s">
        <v>201</v>
      </c>
      <c r="B95" s="670">
        <v>3706.7457309719075</v>
      </c>
      <c r="C95" s="671">
        <v>3.11425530072301</v>
      </c>
      <c r="D95" s="672">
        <v>10085.2024967735</v>
      </c>
      <c r="E95" s="672">
        <v>7.1725031360983793E-2</v>
      </c>
      <c r="F95" s="672"/>
      <c r="G95" s="672">
        <v>404.73065729252897</v>
      </c>
      <c r="H95" s="672"/>
      <c r="I95" s="672">
        <v>2.9802322387695299E-8</v>
      </c>
      <c r="J95" s="672">
        <v>41.802243142388669</v>
      </c>
      <c r="K95" s="672">
        <v>36893.334296648318</v>
      </c>
      <c r="L95" s="672">
        <v>28416.158385281415</v>
      </c>
      <c r="M95" s="672">
        <v>993.26699826493802</v>
      </c>
      <c r="N95" s="672">
        <v>3735.9062633858921</v>
      </c>
      <c r="O95" s="672">
        <v>20.758331534452701</v>
      </c>
      <c r="P95" s="672">
        <v>108.28551117423901</v>
      </c>
      <c r="Q95" s="672">
        <v>16.597991900518526</v>
      </c>
      <c r="R95" s="672">
        <v>54.045335697010103</v>
      </c>
      <c r="S95" s="672">
        <v>3424.5794024476772</v>
      </c>
      <c r="T95" s="672">
        <v>5.67507581692188</v>
      </c>
      <c r="U95" s="672">
        <v>48776.724145019398</v>
      </c>
      <c r="V95" s="672">
        <v>22936.190145373323</v>
      </c>
      <c r="W95" s="672">
        <v>160974.62354475987</v>
      </c>
      <c r="X95" s="672">
        <v>645.29908572509839</v>
      </c>
      <c r="Y95" s="673">
        <v>321243.1116215713</v>
      </c>
    </row>
    <row r="96" spans="1:28" ht="16" x14ac:dyDescent="0.2">
      <c r="A96" s="649" t="s">
        <v>202</v>
      </c>
      <c r="B96" s="670">
        <v>5820.978721802112</v>
      </c>
      <c r="C96" s="671">
        <v>9.3261945955455197</v>
      </c>
      <c r="D96" s="672">
        <v>6777.98217893112</v>
      </c>
      <c r="E96" s="672">
        <v>1.12632986623793</v>
      </c>
      <c r="F96" s="672"/>
      <c r="G96" s="672">
        <v>2079.8644543047899</v>
      </c>
      <c r="H96" s="672"/>
      <c r="I96" s="672"/>
      <c r="J96" s="672">
        <v>45.545037962496238</v>
      </c>
      <c r="K96" s="672">
        <v>36440.380174335987</v>
      </c>
      <c r="L96" s="672">
        <v>29290.859439709151</v>
      </c>
      <c r="M96" s="672">
        <v>25342.552671522801</v>
      </c>
      <c r="N96" s="672">
        <v>10108.78874909132</v>
      </c>
      <c r="O96" s="672">
        <v>31.138998409733102</v>
      </c>
      <c r="P96" s="672">
        <v>103.874387851916</v>
      </c>
      <c r="Q96" s="672">
        <v>44.604785400442665</v>
      </c>
      <c r="R96" s="672">
        <v>91.338349754922007</v>
      </c>
      <c r="S96" s="672">
        <v>2659.052143167698</v>
      </c>
      <c r="T96" s="672">
        <v>596.33147316146596</v>
      </c>
      <c r="U96" s="672">
        <v>46845.540920334803</v>
      </c>
      <c r="V96" s="672">
        <v>20796.651940052358</v>
      </c>
      <c r="W96" s="672">
        <v>204735.33482622757</v>
      </c>
      <c r="X96" s="672">
        <v>639.8680448280644</v>
      </c>
      <c r="Y96" s="673">
        <v>392461.13982131053</v>
      </c>
    </row>
    <row r="97" spans="1:25" ht="16" x14ac:dyDescent="0.2">
      <c r="A97" s="649" t="s">
        <v>203</v>
      </c>
      <c r="B97" s="670">
        <v>7166.1215316634498</v>
      </c>
      <c r="C97" s="671">
        <v>57.022623672149969</v>
      </c>
      <c r="D97" s="672">
        <v>2765.4924931451601</v>
      </c>
      <c r="E97" s="672">
        <v>916.02254957146897</v>
      </c>
      <c r="F97" s="672"/>
      <c r="G97" s="672">
        <v>132.156644159927</v>
      </c>
      <c r="H97" s="672"/>
      <c r="I97" s="672"/>
      <c r="J97" s="672">
        <v>52.880234084092031</v>
      </c>
      <c r="K97" s="672">
        <v>38630.670199748994</v>
      </c>
      <c r="L97" s="672">
        <v>30102.618468337674</v>
      </c>
      <c r="M97" s="672">
        <v>9259.2755581699294</v>
      </c>
      <c r="N97" s="672">
        <v>7428.7831277688856</v>
      </c>
      <c r="O97" s="672">
        <v>953.36657895240899</v>
      </c>
      <c r="P97" s="672">
        <v>117.912584276869</v>
      </c>
      <c r="Q97" s="672">
        <v>48.087937206961129</v>
      </c>
      <c r="R97" s="672">
        <v>1281.4625035719901</v>
      </c>
      <c r="S97" s="672">
        <v>11158.714943203126</v>
      </c>
      <c r="T97" s="672">
        <v>1044.8225642377499</v>
      </c>
      <c r="U97" s="672">
        <v>57148.724689081297</v>
      </c>
      <c r="V97" s="672">
        <v>22161.699785970104</v>
      </c>
      <c r="W97" s="672">
        <v>271192.18048453372</v>
      </c>
      <c r="X97" s="672">
        <v>846.211688637733</v>
      </c>
      <c r="Y97" s="673">
        <v>462464.22718999372</v>
      </c>
    </row>
    <row r="98" spans="1:25" ht="16" x14ac:dyDescent="0.2">
      <c r="A98" s="649" t="s">
        <v>204</v>
      </c>
      <c r="B98" s="670">
        <v>4774.833590934044</v>
      </c>
      <c r="C98" s="671">
        <v>3.0622257459908599</v>
      </c>
      <c r="D98" s="672">
        <v>608.31492652185204</v>
      </c>
      <c r="E98" s="672">
        <v>6.6608875989913899E-2</v>
      </c>
      <c r="F98" s="672"/>
      <c r="G98" s="672">
        <v>454.00683175213601</v>
      </c>
      <c r="H98" s="672"/>
      <c r="I98" s="672"/>
      <c r="J98" s="672">
        <v>45.617721711285363</v>
      </c>
      <c r="K98" s="672">
        <v>39781.83696486985</v>
      </c>
      <c r="L98" s="672">
        <v>29993.588682565824</v>
      </c>
      <c r="M98" s="672">
        <v>4820.2681457586496</v>
      </c>
      <c r="N98" s="672">
        <v>4792.8994372142406</v>
      </c>
      <c r="O98" s="672">
        <v>47.492095684632602</v>
      </c>
      <c r="P98" s="672">
        <v>132.47837200481399</v>
      </c>
      <c r="Q98" s="672">
        <v>30.605537999421301</v>
      </c>
      <c r="R98" s="672">
        <v>38.944883658550602</v>
      </c>
      <c r="S98" s="672">
        <v>8722.0335931843001</v>
      </c>
      <c r="T98" s="672">
        <v>0.34295549988746599</v>
      </c>
      <c r="U98" s="672">
        <v>43127.841742386103</v>
      </c>
      <c r="V98" s="672">
        <v>23029.058921556829</v>
      </c>
      <c r="W98" s="672">
        <v>276932.29617526144</v>
      </c>
      <c r="X98" s="672">
        <v>3075.8255491526729</v>
      </c>
      <c r="Y98" s="673">
        <v>440411.41496233852</v>
      </c>
    </row>
    <row r="99" spans="1:25" ht="16" x14ac:dyDescent="0.2">
      <c r="A99" s="649" t="s">
        <v>205</v>
      </c>
      <c r="B99" s="670">
        <v>5780.3563626585455</v>
      </c>
      <c r="C99" s="671">
        <v>7.4399827076122103</v>
      </c>
      <c r="D99" s="672">
        <v>3484.2491091061302</v>
      </c>
      <c r="E99" s="672">
        <v>82.991599520668302</v>
      </c>
      <c r="F99" s="672"/>
      <c r="G99" s="672">
        <v>1705.57395994383</v>
      </c>
      <c r="H99" s="672">
        <v>5.8657629415392798E-3</v>
      </c>
      <c r="I99" s="672"/>
      <c r="J99" s="672">
        <v>43.469653093255971</v>
      </c>
      <c r="K99" s="672">
        <v>41932.59243606589</v>
      </c>
      <c r="L99" s="672">
        <v>32838.219186982067</v>
      </c>
      <c r="M99" s="672">
        <v>15476.9569167392</v>
      </c>
      <c r="N99" s="672">
        <v>3219.96488007995</v>
      </c>
      <c r="O99" s="672">
        <v>153.75072504486801</v>
      </c>
      <c r="P99" s="672">
        <v>132.297282390296</v>
      </c>
      <c r="Q99" s="672">
        <v>61.932849473319791</v>
      </c>
      <c r="R99" s="672">
        <v>122.08365715574401</v>
      </c>
      <c r="S99" s="672">
        <v>2878.8087269514749</v>
      </c>
      <c r="T99" s="672">
        <v>155.96096061170101</v>
      </c>
      <c r="U99" s="672">
        <v>26848.787707501</v>
      </c>
      <c r="V99" s="672">
        <v>23968.587707512077</v>
      </c>
      <c r="W99" s="672">
        <v>144966.26898427849</v>
      </c>
      <c r="X99" s="672">
        <v>3604.7120310030768</v>
      </c>
      <c r="Y99" s="673">
        <v>307465.01058458217</v>
      </c>
    </row>
    <row r="100" spans="1:25" ht="16" x14ac:dyDescent="0.2">
      <c r="A100" s="649" t="s">
        <v>206</v>
      </c>
      <c r="B100" s="670">
        <v>6295.8839879259403</v>
      </c>
      <c r="C100" s="671">
        <v>10.208432357758269</v>
      </c>
      <c r="D100" s="672">
        <v>4215.7259816192</v>
      </c>
      <c r="E100" s="672">
        <v>228.33163237571699</v>
      </c>
      <c r="F100" s="672"/>
      <c r="G100" s="672">
        <v>1911.86397836171</v>
      </c>
      <c r="H100" s="672"/>
      <c r="I100" s="672"/>
      <c r="J100" s="672">
        <v>50.456451063044305</v>
      </c>
      <c r="K100" s="672">
        <v>36641.819735825062</v>
      </c>
      <c r="L100" s="672">
        <v>27252.522644282217</v>
      </c>
      <c r="M100" s="672">
        <v>25361.288826883701</v>
      </c>
      <c r="N100" s="672">
        <v>21150.537279430682</v>
      </c>
      <c r="O100" s="672">
        <v>21.080695661716099</v>
      </c>
      <c r="P100" s="672">
        <v>129.727421915158</v>
      </c>
      <c r="Q100" s="672">
        <v>105.40738777164358</v>
      </c>
      <c r="R100" s="672">
        <v>111.27027251478199</v>
      </c>
      <c r="S100" s="672">
        <v>13069.068867193531</v>
      </c>
      <c r="T100" s="672">
        <v>576.97792219929295</v>
      </c>
      <c r="U100" s="672">
        <v>28195.178315405701</v>
      </c>
      <c r="V100" s="672">
        <v>21156.112969418031</v>
      </c>
      <c r="W100" s="672">
        <v>303387.72994896385</v>
      </c>
      <c r="X100" s="672">
        <v>898.52596420142743</v>
      </c>
      <c r="Y100" s="673">
        <v>490769.71871537017</v>
      </c>
    </row>
    <row r="101" spans="1:25" ht="16" x14ac:dyDescent="0.2">
      <c r="A101" s="649" t="s">
        <v>207</v>
      </c>
      <c r="B101" s="670">
        <v>4807.4343422371849</v>
      </c>
      <c r="C101" s="671">
        <v>3.11519689578562</v>
      </c>
      <c r="D101" s="672">
        <v>1398.8901193998699</v>
      </c>
      <c r="E101" s="672">
        <v>1.05473992601037</v>
      </c>
      <c r="F101" s="672"/>
      <c r="G101" s="672">
        <v>11.0767599660903</v>
      </c>
      <c r="H101" s="672">
        <v>1.6282291151583101E-2</v>
      </c>
      <c r="I101" s="672">
        <v>1919.7693029669999</v>
      </c>
      <c r="J101" s="672">
        <v>40.11642509046932</v>
      </c>
      <c r="K101" s="672">
        <v>26139.979299870291</v>
      </c>
      <c r="L101" s="672">
        <v>22277.210091064651</v>
      </c>
      <c r="M101" s="672">
        <v>1530.3686385461999</v>
      </c>
      <c r="N101" s="672">
        <v>731.26102382596491</v>
      </c>
      <c r="O101" s="672">
        <v>69.886237514205206</v>
      </c>
      <c r="P101" s="672">
        <v>750.00255143269806</v>
      </c>
      <c r="Q101" s="672">
        <v>141.5190880764267</v>
      </c>
      <c r="R101" s="672">
        <v>93.674142214469597</v>
      </c>
      <c r="S101" s="672">
        <v>20286.040335395341</v>
      </c>
      <c r="T101" s="672">
        <v>1.5540047083049999</v>
      </c>
      <c r="U101" s="672">
        <v>29144.876836773899</v>
      </c>
      <c r="V101" s="672">
        <v>18145.015837832321</v>
      </c>
      <c r="W101" s="672">
        <v>259785.99218821479</v>
      </c>
      <c r="X101" s="672">
        <v>1624.5284896129697</v>
      </c>
      <c r="Y101" s="673">
        <v>388903.38193385612</v>
      </c>
    </row>
    <row r="102" spans="1:25" ht="16" x14ac:dyDescent="0.2">
      <c r="A102" s="649" t="s">
        <v>208</v>
      </c>
      <c r="B102" s="670">
        <v>5066.4045340092835</v>
      </c>
      <c r="C102" s="671">
        <v>3.3159099426120395</v>
      </c>
      <c r="D102" s="672">
        <v>3835.6144516849799</v>
      </c>
      <c r="E102" s="672">
        <v>4.4881901703774901E-2</v>
      </c>
      <c r="F102" s="672"/>
      <c r="G102" s="672">
        <v>2986.5602778624698</v>
      </c>
      <c r="H102" s="672">
        <v>1.2017400059848999</v>
      </c>
      <c r="I102" s="672">
        <v>4131.7570827146901</v>
      </c>
      <c r="J102" s="672">
        <v>37.982262247241991</v>
      </c>
      <c r="K102" s="672">
        <v>21114.585521577832</v>
      </c>
      <c r="L102" s="672">
        <v>19123.925026846082</v>
      </c>
      <c r="M102" s="672">
        <v>5485.6009729560401</v>
      </c>
      <c r="N102" s="672">
        <v>1082.6694585448122</v>
      </c>
      <c r="O102" s="672">
        <v>83.414553552865897</v>
      </c>
      <c r="P102" s="672">
        <v>345.39896973595</v>
      </c>
      <c r="Q102" s="672">
        <v>209.84080919902681</v>
      </c>
      <c r="R102" s="672">
        <v>302.55477321147902</v>
      </c>
      <c r="S102" s="672">
        <v>11405.939031654962</v>
      </c>
      <c r="T102" s="672">
        <v>27.264565111137902</v>
      </c>
      <c r="U102" s="672">
        <v>28110.979436629401</v>
      </c>
      <c r="V102" s="672">
        <v>25105.266364361065</v>
      </c>
      <c r="W102" s="672">
        <v>226410.83836528825</v>
      </c>
      <c r="X102" s="672">
        <v>1719.7737743491259</v>
      </c>
      <c r="Y102" s="673">
        <v>356590.93276338698</v>
      </c>
    </row>
    <row r="103" spans="1:25" ht="17" thickBot="1" x14ac:dyDescent="0.25">
      <c r="A103" s="657" t="s">
        <v>209</v>
      </c>
      <c r="B103" s="674">
        <v>3774.5717843007237</v>
      </c>
      <c r="C103" s="675">
        <v>19.843636510893653</v>
      </c>
      <c r="D103" s="676">
        <v>2375.4024779656902</v>
      </c>
      <c r="E103" s="676">
        <v>5.3237052634358397E-3</v>
      </c>
      <c r="F103" s="676"/>
      <c r="G103" s="676">
        <v>2419.5448277443602</v>
      </c>
      <c r="H103" s="676">
        <v>61.5973613020032</v>
      </c>
      <c r="I103" s="676">
        <v>4866.9812824446699</v>
      </c>
      <c r="J103" s="676">
        <v>53.963106730021515</v>
      </c>
      <c r="K103" s="676">
        <v>25289.28518995074</v>
      </c>
      <c r="L103" s="676">
        <v>22706.588488752921</v>
      </c>
      <c r="M103" s="676">
        <v>2426.1456465423098</v>
      </c>
      <c r="N103" s="676">
        <v>1657.917298177256</v>
      </c>
      <c r="O103" s="676">
        <v>55.676256839185903</v>
      </c>
      <c r="P103" s="676">
        <v>356.004666429944</v>
      </c>
      <c r="Q103" s="676">
        <v>225.23923016618886</v>
      </c>
      <c r="R103" s="676">
        <v>161.980679593048</v>
      </c>
      <c r="S103" s="676">
        <v>10257.233928512771</v>
      </c>
      <c r="T103" s="676">
        <v>28.087455887347399</v>
      </c>
      <c r="U103" s="676">
        <v>24383.687823654102</v>
      </c>
      <c r="V103" s="676">
        <v>17065.764883222011</v>
      </c>
      <c r="W103" s="676">
        <v>422387.43821409915</v>
      </c>
      <c r="X103" s="676">
        <v>788.52044225111558</v>
      </c>
      <c r="Y103" s="677">
        <v>541361.48000478174</v>
      </c>
    </row>
    <row r="104" spans="1:25" s="682" customFormat="1" ht="17" thickBot="1" x14ac:dyDescent="0.25">
      <c r="A104" s="678" t="s">
        <v>512</v>
      </c>
      <c r="B104" s="679">
        <v>63457.741798805924</v>
      </c>
      <c r="C104" s="679">
        <v>204.06340559199424</v>
      </c>
      <c r="D104" s="679">
        <v>36310.050531029592</v>
      </c>
      <c r="E104" s="679">
        <v>2300.9512950060875</v>
      </c>
      <c r="F104" s="679">
        <v>6.8725459277629798E-4</v>
      </c>
      <c r="G104" s="679">
        <v>24310.805631271513</v>
      </c>
      <c r="H104" s="679">
        <v>62.821249362081225</v>
      </c>
      <c r="I104" s="679">
        <v>10918.507668156162</v>
      </c>
      <c r="J104" s="679">
        <v>738.06168807111465</v>
      </c>
      <c r="K104" s="679">
        <v>421242.11058027158</v>
      </c>
      <c r="L104" s="679">
        <v>332067.53235113091</v>
      </c>
      <c r="M104" s="679">
        <v>108480.55506974443</v>
      </c>
      <c r="N104" s="679">
        <v>59486.122682795714</v>
      </c>
      <c r="O104" s="679">
        <v>1471.1113930419074</v>
      </c>
      <c r="P104" s="679">
        <v>2539.6732771033371</v>
      </c>
      <c r="Q104" s="679">
        <v>904.29225997999015</v>
      </c>
      <c r="R104" s="679">
        <v>3565.6409033518112</v>
      </c>
      <c r="S104" s="679">
        <v>107483.85065254277</v>
      </c>
      <c r="T104" s="679">
        <v>4585.2608533194198</v>
      </c>
      <c r="U104" s="679">
        <v>523239.07124530466</v>
      </c>
      <c r="V104" s="679">
        <v>257764.01564591037</v>
      </c>
      <c r="W104" s="679">
        <v>2660010.1019688821</v>
      </c>
      <c r="X104" s="680">
        <v>16533.303242304319</v>
      </c>
      <c r="Y104" s="681">
        <v>4637675.6460802332</v>
      </c>
    </row>
    <row r="106" spans="1:25" ht="14" thickBot="1" x14ac:dyDescent="0.2"/>
    <row r="107" spans="1:25" ht="52" thickBot="1" x14ac:dyDescent="0.2">
      <c r="A107" s="643" t="s">
        <v>396</v>
      </c>
      <c r="B107" s="683" t="s">
        <v>514</v>
      </c>
      <c r="C107" s="684" t="s">
        <v>515</v>
      </c>
      <c r="D107" s="685" t="s">
        <v>516</v>
      </c>
      <c r="E107" s="686" t="s">
        <v>517</v>
      </c>
      <c r="F107" s="687" t="s">
        <v>518</v>
      </c>
    </row>
    <row r="108" spans="1:25" ht="16" x14ac:dyDescent="0.15">
      <c r="A108" s="688" t="s">
        <v>447</v>
      </c>
      <c r="B108" s="689">
        <v>39</v>
      </c>
      <c r="C108" s="690">
        <v>4676396</v>
      </c>
      <c r="D108" s="691">
        <v>63457.741798805939</v>
      </c>
      <c r="E108" s="692">
        <v>144</v>
      </c>
      <c r="F108" s="693">
        <v>165</v>
      </c>
    </row>
    <row r="109" spans="1:25" ht="16" x14ac:dyDescent="0.15">
      <c r="A109" s="694" t="s">
        <v>436</v>
      </c>
      <c r="B109" s="695">
        <v>2</v>
      </c>
      <c r="C109" s="696">
        <v>55605</v>
      </c>
      <c r="D109" s="697">
        <v>204.06340559199421</v>
      </c>
      <c r="E109" s="698">
        <v>19</v>
      </c>
      <c r="F109" s="699">
        <v>1</v>
      </c>
    </row>
    <row r="110" spans="1:25" ht="16" x14ac:dyDescent="0.15">
      <c r="A110" s="694" t="s">
        <v>490</v>
      </c>
      <c r="B110" s="695">
        <v>5</v>
      </c>
      <c r="C110" s="696">
        <v>3077070</v>
      </c>
      <c r="D110" s="697">
        <v>36310.050531029665</v>
      </c>
      <c r="E110" s="698">
        <v>158</v>
      </c>
      <c r="F110" s="699">
        <v>505</v>
      </c>
    </row>
    <row r="111" spans="1:25" ht="16" x14ac:dyDescent="0.15">
      <c r="A111" s="694" t="s">
        <v>499</v>
      </c>
      <c r="B111" s="695">
        <v>3</v>
      </c>
      <c r="C111" s="696">
        <v>39145</v>
      </c>
      <c r="D111" s="697">
        <v>2300.9512950060816</v>
      </c>
      <c r="E111" s="698">
        <v>26</v>
      </c>
      <c r="F111" s="699">
        <v>539</v>
      </c>
    </row>
    <row r="112" spans="1:25" ht="17" x14ac:dyDescent="0.15">
      <c r="A112" s="700" t="s">
        <v>438</v>
      </c>
      <c r="B112" s="695">
        <v>1</v>
      </c>
      <c r="C112" s="696">
        <v>1</v>
      </c>
      <c r="D112" s="697">
        <v>6.8725459277629798E-4</v>
      </c>
      <c r="E112" s="698">
        <v>1</v>
      </c>
      <c r="F112" s="699"/>
    </row>
    <row r="113" spans="1:6" ht="16" x14ac:dyDescent="0.15">
      <c r="A113" s="694" t="s">
        <v>492</v>
      </c>
      <c r="B113" s="695">
        <v>9</v>
      </c>
      <c r="C113" s="696">
        <v>136316</v>
      </c>
      <c r="D113" s="697">
        <v>24310.805631271516</v>
      </c>
      <c r="E113" s="698">
        <v>47</v>
      </c>
      <c r="F113" s="699"/>
    </row>
    <row r="114" spans="1:6" ht="16" x14ac:dyDescent="0.15">
      <c r="A114" s="694" t="s">
        <v>500</v>
      </c>
      <c r="B114" s="695">
        <v>1</v>
      </c>
      <c r="C114" s="696">
        <v>6195</v>
      </c>
      <c r="D114" s="697">
        <v>62.821249362081197</v>
      </c>
      <c r="E114" s="698">
        <v>4</v>
      </c>
      <c r="F114" s="699">
        <v>2</v>
      </c>
    </row>
    <row r="115" spans="1:6" ht="16" x14ac:dyDescent="0.15">
      <c r="A115" s="694" t="s">
        <v>482</v>
      </c>
      <c r="B115" s="695">
        <v>3</v>
      </c>
      <c r="C115" s="696">
        <v>27016</v>
      </c>
      <c r="D115" s="697">
        <v>10918.50766815616</v>
      </c>
      <c r="E115" s="698">
        <v>173</v>
      </c>
      <c r="F115" s="699">
        <v>240</v>
      </c>
    </row>
    <row r="116" spans="1:6" ht="16" x14ac:dyDescent="0.15">
      <c r="A116" s="694" t="s">
        <v>421</v>
      </c>
      <c r="B116" s="695">
        <v>18</v>
      </c>
      <c r="C116" s="696">
        <v>2839730</v>
      </c>
      <c r="D116" s="697">
        <v>738.0616880711159</v>
      </c>
      <c r="E116" s="698">
        <v>53</v>
      </c>
      <c r="F116" s="699">
        <v>2</v>
      </c>
    </row>
    <row r="117" spans="1:6" ht="16" x14ac:dyDescent="0.15">
      <c r="A117" s="694" t="s">
        <v>488</v>
      </c>
      <c r="B117" s="695">
        <v>532</v>
      </c>
      <c r="C117" s="696">
        <v>94564729</v>
      </c>
      <c r="D117" s="697">
        <v>421242.11058027094</v>
      </c>
      <c r="E117" s="698">
        <v>6161</v>
      </c>
      <c r="F117" s="699">
        <v>644181</v>
      </c>
    </row>
    <row r="118" spans="1:6" ht="16" x14ac:dyDescent="0.15">
      <c r="A118" s="694" t="s">
        <v>489</v>
      </c>
      <c r="B118" s="695">
        <v>399</v>
      </c>
      <c r="C118" s="696">
        <v>53196605</v>
      </c>
      <c r="D118" s="697">
        <v>332067.53235113091</v>
      </c>
      <c r="E118" s="698">
        <v>879</v>
      </c>
      <c r="F118" s="699">
        <v>98106</v>
      </c>
    </row>
    <row r="119" spans="1:6" ht="16" x14ac:dyDescent="0.15">
      <c r="A119" s="694" t="s">
        <v>493</v>
      </c>
      <c r="B119" s="695">
        <v>80</v>
      </c>
      <c r="C119" s="696">
        <v>1013914</v>
      </c>
      <c r="D119" s="697">
        <v>108480.55506974435</v>
      </c>
      <c r="E119" s="698">
        <v>852</v>
      </c>
      <c r="F119" s="699"/>
    </row>
    <row r="120" spans="1:6" ht="16" x14ac:dyDescent="0.15">
      <c r="A120" s="694" t="s">
        <v>433</v>
      </c>
      <c r="B120" s="695">
        <v>53</v>
      </c>
      <c r="C120" s="696">
        <v>646602</v>
      </c>
      <c r="D120" s="697">
        <v>59486.122682795751</v>
      </c>
      <c r="E120" s="698">
        <v>205</v>
      </c>
      <c r="F120" s="699">
        <v>10</v>
      </c>
    </row>
    <row r="121" spans="1:6" ht="16" x14ac:dyDescent="0.15">
      <c r="A121" s="694" t="s">
        <v>511</v>
      </c>
      <c r="B121" s="695">
        <v>5</v>
      </c>
      <c r="C121" s="696">
        <v>931623</v>
      </c>
      <c r="D121" s="697">
        <v>1471.1113930419058</v>
      </c>
      <c r="E121" s="698">
        <v>264</v>
      </c>
      <c r="F121" s="699">
        <v>11091</v>
      </c>
    </row>
    <row r="122" spans="1:6" ht="16" x14ac:dyDescent="0.15">
      <c r="A122" s="694" t="s">
        <v>422</v>
      </c>
      <c r="B122" s="695">
        <v>10</v>
      </c>
      <c r="C122" s="696">
        <v>1990808</v>
      </c>
      <c r="D122" s="697">
        <v>2539.6732771033312</v>
      </c>
      <c r="E122" s="698">
        <v>57</v>
      </c>
      <c r="F122" s="699"/>
    </row>
    <row r="123" spans="1:6" ht="16" x14ac:dyDescent="0.15">
      <c r="A123" s="694" t="s">
        <v>496</v>
      </c>
      <c r="B123" s="695">
        <v>10</v>
      </c>
      <c r="C123" s="696">
        <v>2553637</v>
      </c>
      <c r="D123" s="697">
        <v>904.29225997999174</v>
      </c>
      <c r="E123" s="698">
        <v>44</v>
      </c>
      <c r="F123" s="699"/>
    </row>
    <row r="124" spans="1:6" ht="16" x14ac:dyDescent="0.2">
      <c r="A124" s="694" t="s">
        <v>439</v>
      </c>
      <c r="B124" s="695">
        <v>4</v>
      </c>
      <c r="C124" s="696">
        <v>1562594</v>
      </c>
      <c r="D124" s="697">
        <v>3565.6409033518125</v>
      </c>
      <c r="E124" s="701">
        <v>74</v>
      </c>
      <c r="F124" s="699">
        <v>29</v>
      </c>
    </row>
    <row r="125" spans="1:6" ht="16" x14ac:dyDescent="0.2">
      <c r="A125" s="694" t="s">
        <v>491</v>
      </c>
      <c r="B125" s="702">
        <v>10</v>
      </c>
      <c r="C125" s="703">
        <v>6034360</v>
      </c>
      <c r="D125" s="704">
        <v>107483.85065254284</v>
      </c>
      <c r="E125" s="701">
        <v>235</v>
      </c>
      <c r="F125" s="705">
        <v>452</v>
      </c>
    </row>
    <row r="126" spans="1:6" ht="16" x14ac:dyDescent="0.2">
      <c r="A126" s="694" t="s">
        <v>494</v>
      </c>
      <c r="B126" s="702">
        <v>13</v>
      </c>
      <c r="C126" s="706">
        <v>182546</v>
      </c>
      <c r="D126" s="702">
        <v>4585.2608533194189</v>
      </c>
      <c r="E126" s="707">
        <v>36</v>
      </c>
      <c r="F126" s="708"/>
    </row>
    <row r="127" spans="1:6" ht="17" x14ac:dyDescent="0.2">
      <c r="A127" s="700" t="s">
        <v>481</v>
      </c>
      <c r="B127" s="702">
        <v>7</v>
      </c>
      <c r="C127" s="709">
        <v>1354919</v>
      </c>
      <c r="D127" s="702">
        <v>523239.07124530437</v>
      </c>
      <c r="E127" s="701">
        <v>180</v>
      </c>
      <c r="F127" s="708"/>
    </row>
    <row r="128" spans="1:6" ht="16" x14ac:dyDescent="0.2">
      <c r="A128" s="694" t="s">
        <v>435</v>
      </c>
      <c r="B128" s="702">
        <v>19</v>
      </c>
      <c r="C128" s="709">
        <v>2388090</v>
      </c>
      <c r="D128" s="710">
        <v>257764.01564591067</v>
      </c>
      <c r="E128" s="701">
        <v>47</v>
      </c>
      <c r="F128" s="711">
        <v>5</v>
      </c>
    </row>
    <row r="129" spans="1:25" ht="16" x14ac:dyDescent="0.2">
      <c r="A129" s="694" t="s">
        <v>484</v>
      </c>
      <c r="B129" s="702">
        <v>394</v>
      </c>
      <c r="C129" s="709">
        <v>139932826</v>
      </c>
      <c r="D129" s="710">
        <v>2660010.1019688849</v>
      </c>
      <c r="E129" s="701">
        <v>11012</v>
      </c>
      <c r="F129" s="712">
        <v>1404176</v>
      </c>
    </row>
    <row r="130" spans="1:25" ht="20" thickBot="1" x14ac:dyDescent="0.25">
      <c r="A130" s="713" t="s">
        <v>519</v>
      </c>
      <c r="B130" s="714">
        <v>14</v>
      </c>
      <c r="C130" s="715">
        <v>651219</v>
      </c>
      <c r="D130" s="716">
        <v>16533.303242304333</v>
      </c>
      <c r="E130" s="717">
        <v>443</v>
      </c>
      <c r="F130" s="718">
        <v>642</v>
      </c>
    </row>
    <row r="131" spans="1:25" ht="17" thickBot="1" x14ac:dyDescent="0.25">
      <c r="A131" s="719" t="s">
        <v>134</v>
      </c>
      <c r="B131" s="720">
        <v>1631</v>
      </c>
      <c r="C131" s="720">
        <v>317861946</v>
      </c>
      <c r="D131" s="721">
        <v>4637675.646080235</v>
      </c>
      <c r="E131" s="720">
        <v>21114</v>
      </c>
      <c r="F131" s="722">
        <f>SUM(F108:F130)</f>
        <v>2160146</v>
      </c>
    </row>
    <row r="132" spans="1:25" x14ac:dyDescent="0.15">
      <c r="D132" s="94">
        <f>D131/1024</f>
        <v>4528.9801231252295</v>
      </c>
    </row>
    <row r="133" spans="1:25" x14ac:dyDescent="0.15">
      <c r="B133" s="627"/>
      <c r="C133" s="723"/>
      <c r="D133" s="724"/>
    </row>
    <row r="134" spans="1:25" x14ac:dyDescent="0.15">
      <c r="A134" s="627" t="s">
        <v>520</v>
      </c>
      <c r="B134" s="627"/>
      <c r="C134" s="723"/>
      <c r="D134" s="724"/>
    </row>
    <row r="135" spans="1:25" x14ac:dyDescent="0.15">
      <c r="A135" s="627" t="s">
        <v>521</v>
      </c>
      <c r="B135" s="627"/>
      <c r="C135" s="723"/>
      <c r="D135" s="724"/>
    </row>
    <row r="136" spans="1:25" x14ac:dyDescent="0.15">
      <c r="A136" s="627" t="s">
        <v>522</v>
      </c>
      <c r="B136" s="627"/>
      <c r="C136" s="723"/>
      <c r="D136" s="724"/>
    </row>
    <row r="137" spans="1:25" ht="16" x14ac:dyDescent="0.2">
      <c r="A137" s="627" t="s">
        <v>523</v>
      </c>
      <c r="B137" s="627"/>
      <c r="C137" s="723"/>
      <c r="D137" s="624"/>
    </row>
    <row r="138" spans="1:25" ht="16" x14ac:dyDescent="0.2">
      <c r="A138" s="627" t="s">
        <v>524</v>
      </c>
      <c r="B138" s="627"/>
      <c r="C138" s="723"/>
      <c r="D138" s="724"/>
    </row>
    <row r="139" spans="1:25" x14ac:dyDescent="0.15">
      <c r="A139" s="627"/>
      <c r="B139" s="627"/>
      <c r="C139" s="723"/>
      <c r="D139" s="724"/>
    </row>
    <row r="140" spans="1:25" ht="16" x14ac:dyDescent="0.2">
      <c r="A140" s="624" t="s">
        <v>525</v>
      </c>
    </row>
    <row r="142" spans="1:25" ht="14" thickBot="1" x14ac:dyDescent="0.2"/>
    <row r="143" spans="1:25" ht="19" thickBot="1" x14ac:dyDescent="0.2">
      <c r="B143" s="1051" t="s">
        <v>509</v>
      </c>
      <c r="C143" s="1052"/>
      <c r="D143" s="1052"/>
      <c r="E143" s="1052"/>
      <c r="F143" s="1052"/>
      <c r="G143" s="1052"/>
      <c r="H143" s="1052"/>
      <c r="I143" s="1052"/>
      <c r="J143" s="1052"/>
      <c r="K143" s="1052"/>
      <c r="L143" s="1052"/>
      <c r="M143" s="1052"/>
      <c r="N143" s="1052"/>
      <c r="O143" s="1052"/>
      <c r="P143" s="1052"/>
      <c r="Q143" s="1052"/>
      <c r="R143" s="1052"/>
      <c r="S143" s="1052"/>
      <c r="T143" s="1052"/>
      <c r="U143" s="1052"/>
      <c r="V143" s="1052"/>
      <c r="W143" s="1052"/>
      <c r="X143" s="1052"/>
      <c r="Y143" s="1053"/>
    </row>
    <row r="144" spans="1:25" ht="52" thickBot="1" x14ac:dyDescent="0.2">
      <c r="A144" s="725" t="s">
        <v>526</v>
      </c>
      <c r="B144" s="643" t="s">
        <v>510</v>
      </c>
      <c r="C144" s="644" t="s">
        <v>436</v>
      </c>
      <c r="D144" s="645" t="s">
        <v>490</v>
      </c>
      <c r="E144" s="645" t="s">
        <v>499</v>
      </c>
      <c r="F144" s="645" t="s">
        <v>438</v>
      </c>
      <c r="G144" s="645" t="s">
        <v>492</v>
      </c>
      <c r="H144" s="646" t="s">
        <v>500</v>
      </c>
      <c r="I144" s="645" t="s">
        <v>482</v>
      </c>
      <c r="J144" s="645" t="s">
        <v>421</v>
      </c>
      <c r="K144" s="645" t="s">
        <v>488</v>
      </c>
      <c r="L144" s="645" t="s">
        <v>489</v>
      </c>
      <c r="M144" s="645" t="s">
        <v>493</v>
      </c>
      <c r="N144" s="645" t="s">
        <v>433</v>
      </c>
      <c r="O144" s="645" t="s">
        <v>511</v>
      </c>
      <c r="P144" s="645" t="s">
        <v>422</v>
      </c>
      <c r="Q144" s="645" t="s">
        <v>496</v>
      </c>
      <c r="R144" s="646" t="s">
        <v>439</v>
      </c>
      <c r="S144" s="646" t="s">
        <v>491</v>
      </c>
      <c r="T144" s="645" t="s">
        <v>494</v>
      </c>
      <c r="U144" s="645" t="s">
        <v>481</v>
      </c>
      <c r="V144" s="645" t="s">
        <v>435</v>
      </c>
      <c r="W144" s="645" t="s">
        <v>484</v>
      </c>
      <c r="X144" s="647" t="s">
        <v>412</v>
      </c>
      <c r="Y144" s="648" t="s">
        <v>234</v>
      </c>
    </row>
    <row r="145" spans="1:25" ht="16" x14ac:dyDescent="0.15">
      <c r="A145" s="726" t="s">
        <v>241</v>
      </c>
      <c r="B145" s="65"/>
      <c r="C145" s="65"/>
      <c r="D145" s="65"/>
      <c r="E145" s="65"/>
      <c r="F145" s="65"/>
      <c r="G145" s="65"/>
      <c r="H145" s="65"/>
      <c r="I145" s="65">
        <v>10</v>
      </c>
      <c r="J145" s="65">
        <v>11</v>
      </c>
      <c r="K145" s="65">
        <v>534248</v>
      </c>
      <c r="L145" s="65">
        <v>366445</v>
      </c>
      <c r="M145" s="65"/>
      <c r="N145" s="65"/>
      <c r="O145" s="65"/>
      <c r="P145" s="65"/>
      <c r="Q145" s="65">
        <v>674</v>
      </c>
      <c r="R145" s="65"/>
      <c r="S145" s="65"/>
      <c r="T145" s="65"/>
      <c r="U145" s="65"/>
      <c r="V145" s="65"/>
      <c r="W145" s="65"/>
      <c r="X145" s="65">
        <v>123</v>
      </c>
      <c r="Y145" s="65">
        <v>901511</v>
      </c>
    </row>
    <row r="146" spans="1:25" ht="16" x14ac:dyDescent="0.15">
      <c r="A146" s="726" t="s">
        <v>242</v>
      </c>
      <c r="B146" s="65">
        <v>2919217</v>
      </c>
      <c r="C146" s="65"/>
      <c r="D146" s="65"/>
      <c r="E146" s="65"/>
      <c r="F146" s="65">
        <v>1</v>
      </c>
      <c r="G146" s="65"/>
      <c r="H146" s="65"/>
      <c r="I146" s="65">
        <v>13873</v>
      </c>
      <c r="J146" s="65"/>
      <c r="K146" s="65">
        <v>7196046</v>
      </c>
      <c r="L146" s="65">
        <v>6850738</v>
      </c>
      <c r="M146" s="65"/>
      <c r="N146" s="65"/>
      <c r="O146" s="65"/>
      <c r="P146" s="65"/>
      <c r="Q146" s="65"/>
      <c r="R146" s="65"/>
      <c r="S146" s="65">
        <v>2557223</v>
      </c>
      <c r="T146" s="65"/>
      <c r="U146" s="65">
        <v>169751</v>
      </c>
      <c r="V146" s="65">
        <v>865266</v>
      </c>
      <c r="W146" s="65">
        <v>16747884</v>
      </c>
      <c r="X146" s="65">
        <v>2</v>
      </c>
      <c r="Y146" s="65">
        <v>37320001</v>
      </c>
    </row>
    <row r="147" spans="1:25" ht="16" x14ac:dyDescent="0.15">
      <c r="A147" s="726" t="s">
        <v>243</v>
      </c>
      <c r="B147" s="65">
        <v>1757179</v>
      </c>
      <c r="C147" s="65">
        <v>55605</v>
      </c>
      <c r="D147" s="65"/>
      <c r="E147" s="65"/>
      <c r="F147" s="65"/>
      <c r="G147" s="65">
        <v>134585</v>
      </c>
      <c r="H147" s="65">
        <v>6195</v>
      </c>
      <c r="I147" s="65">
        <v>13133</v>
      </c>
      <c r="J147" s="65">
        <v>2839719</v>
      </c>
      <c r="K147" s="65">
        <v>80203360</v>
      </c>
      <c r="L147" s="65">
        <v>45054122</v>
      </c>
      <c r="M147" s="65">
        <v>936338</v>
      </c>
      <c r="N147" s="65">
        <v>625157</v>
      </c>
      <c r="O147" s="65">
        <v>931623</v>
      </c>
      <c r="P147" s="65">
        <v>1990808</v>
      </c>
      <c r="Q147" s="65">
        <v>2552963</v>
      </c>
      <c r="R147" s="65">
        <v>1562594</v>
      </c>
      <c r="S147" s="65">
        <v>3477137</v>
      </c>
      <c r="T147" s="65">
        <v>181158</v>
      </c>
      <c r="U147" s="65">
        <v>1085692</v>
      </c>
      <c r="V147" s="65">
        <v>1522824</v>
      </c>
      <c r="W147" s="65">
        <v>115233622</v>
      </c>
      <c r="X147" s="65">
        <v>334890</v>
      </c>
      <c r="Y147" s="65">
        <v>260498704</v>
      </c>
    </row>
    <row r="148" spans="1:25" ht="16" x14ac:dyDescent="0.15">
      <c r="A148" s="726" t="s">
        <v>244</v>
      </c>
      <c r="B148" s="65"/>
      <c r="C148" s="65"/>
      <c r="D148" s="65">
        <v>3077070</v>
      </c>
      <c r="E148" s="65">
        <v>39145</v>
      </c>
      <c r="F148" s="65"/>
      <c r="G148" s="65">
        <v>1731</v>
      </c>
      <c r="H148" s="65"/>
      <c r="I148" s="65"/>
      <c r="J148" s="65"/>
      <c r="K148" s="65">
        <v>6625077</v>
      </c>
      <c r="L148" s="65">
        <v>920180</v>
      </c>
      <c r="M148" s="65">
        <v>70940</v>
      </c>
      <c r="N148" s="65">
        <v>21445</v>
      </c>
      <c r="O148" s="65"/>
      <c r="P148" s="65"/>
      <c r="Q148" s="65"/>
      <c r="R148" s="65"/>
      <c r="S148" s="65"/>
      <c r="T148" s="65">
        <v>1388</v>
      </c>
      <c r="U148" s="65">
        <v>99476</v>
      </c>
      <c r="V148" s="65"/>
      <c r="W148" s="65">
        <v>3293944</v>
      </c>
      <c r="X148" s="65">
        <v>46</v>
      </c>
      <c r="Y148" s="65">
        <v>14150442</v>
      </c>
    </row>
    <row r="149" spans="1:25" ht="16" x14ac:dyDescent="0.15">
      <c r="A149" s="727" t="s">
        <v>245</v>
      </c>
      <c r="B149" s="65"/>
      <c r="C149" s="65"/>
      <c r="D149" s="65"/>
      <c r="E149" s="65"/>
      <c r="F149" s="65"/>
      <c r="G149" s="65"/>
      <c r="H149" s="65"/>
      <c r="I149" s="65"/>
      <c r="J149" s="65"/>
      <c r="K149" s="65">
        <v>5998</v>
      </c>
      <c r="L149" s="65">
        <v>5120</v>
      </c>
      <c r="M149" s="65">
        <v>6636</v>
      </c>
      <c r="N149" s="65"/>
      <c r="O149" s="65"/>
      <c r="P149" s="65"/>
      <c r="Q149" s="65"/>
      <c r="R149" s="65"/>
      <c r="S149" s="65"/>
      <c r="T149" s="65"/>
      <c r="U149" s="65"/>
      <c r="V149" s="65"/>
      <c r="W149" s="65">
        <v>4657376</v>
      </c>
      <c r="X149" s="65">
        <v>316155</v>
      </c>
      <c r="Y149" s="65">
        <v>4991285</v>
      </c>
    </row>
    <row r="150" spans="1:25" ht="16" x14ac:dyDescent="0.2">
      <c r="A150" s="727" t="s">
        <v>527</v>
      </c>
      <c r="B150" s="728"/>
      <c r="C150" s="728"/>
      <c r="D150" s="728"/>
      <c r="E150" s="728"/>
      <c r="F150" s="728"/>
      <c r="G150" s="728"/>
      <c r="H150" s="728"/>
      <c r="I150" s="728"/>
      <c r="J150" s="728"/>
      <c r="K150" s="728"/>
      <c r="L150" s="728"/>
      <c r="M150" s="728"/>
      <c r="N150" s="728"/>
      <c r="O150" s="728"/>
      <c r="P150" s="728"/>
      <c r="Q150" s="728"/>
      <c r="R150" s="728"/>
      <c r="S150" s="728"/>
      <c r="T150" s="728"/>
      <c r="U150" s="728"/>
      <c r="V150" s="728"/>
      <c r="W150" s="728"/>
      <c r="X150" s="728">
        <v>3</v>
      </c>
      <c r="Y150" s="728">
        <v>3</v>
      </c>
    </row>
    <row r="151" spans="1:25" ht="16" x14ac:dyDescent="0.15">
      <c r="A151" s="727" t="s">
        <v>528</v>
      </c>
      <c r="B151" s="65">
        <v>4676396</v>
      </c>
      <c r="C151" s="65">
        <v>55605</v>
      </c>
      <c r="D151" s="65">
        <v>3077070</v>
      </c>
      <c r="E151" s="65">
        <v>39145</v>
      </c>
      <c r="F151" s="65">
        <v>1</v>
      </c>
      <c r="G151" s="65">
        <v>136316</v>
      </c>
      <c r="H151" s="65">
        <v>6195</v>
      </c>
      <c r="I151" s="65">
        <v>27016</v>
      </c>
      <c r="J151" s="65">
        <v>2839730</v>
      </c>
      <c r="K151" s="65">
        <v>94564729</v>
      </c>
      <c r="L151" s="65">
        <v>53196605</v>
      </c>
      <c r="M151" s="65">
        <v>1013914</v>
      </c>
      <c r="N151" s="65">
        <v>646602</v>
      </c>
      <c r="O151" s="65">
        <v>931623</v>
      </c>
      <c r="P151" s="65">
        <v>1990808</v>
      </c>
      <c r="Q151" s="65">
        <v>2553637</v>
      </c>
      <c r="R151" s="65">
        <v>1562594</v>
      </c>
      <c r="S151" s="65">
        <v>6034360</v>
      </c>
      <c r="T151" s="65">
        <v>182546</v>
      </c>
      <c r="U151" s="65">
        <v>1354919</v>
      </c>
      <c r="V151" s="65">
        <v>2388090</v>
      </c>
      <c r="W151" s="65">
        <v>139932826</v>
      </c>
      <c r="X151" s="65">
        <v>651219</v>
      </c>
      <c r="Y151" s="65">
        <v>317861946</v>
      </c>
    </row>
    <row r="153" spans="1:25" ht="14" thickBot="1" x14ac:dyDescent="0.2"/>
    <row r="154" spans="1:25" ht="19" thickBot="1" x14ac:dyDescent="0.2">
      <c r="B154" s="1051" t="s">
        <v>513</v>
      </c>
      <c r="C154" s="1052"/>
      <c r="D154" s="1052"/>
      <c r="E154" s="1052"/>
      <c r="F154" s="1052"/>
      <c r="G154" s="1052"/>
      <c r="H154" s="1052"/>
      <c r="I154" s="1052"/>
      <c r="J154" s="1052"/>
      <c r="K154" s="1052"/>
      <c r="L154" s="1052"/>
      <c r="M154" s="1052"/>
      <c r="N154" s="1052"/>
      <c r="O154" s="1052"/>
      <c r="P154" s="1052"/>
      <c r="Q154" s="1052"/>
      <c r="R154" s="1052"/>
      <c r="S154" s="1052"/>
      <c r="T154" s="1052"/>
      <c r="U154" s="1052"/>
      <c r="V154" s="1052"/>
      <c r="W154" s="1052"/>
      <c r="X154" s="1052"/>
      <c r="Y154" s="1053"/>
    </row>
    <row r="155" spans="1:25" ht="52" thickBot="1" x14ac:dyDescent="0.2">
      <c r="A155" s="725" t="s">
        <v>526</v>
      </c>
      <c r="B155" s="643" t="s">
        <v>510</v>
      </c>
      <c r="C155" s="644" t="s">
        <v>436</v>
      </c>
      <c r="D155" s="645" t="s">
        <v>490</v>
      </c>
      <c r="E155" s="645" t="s">
        <v>499</v>
      </c>
      <c r="F155" s="645" t="s">
        <v>438</v>
      </c>
      <c r="G155" s="645" t="s">
        <v>492</v>
      </c>
      <c r="H155" s="646" t="s">
        <v>500</v>
      </c>
      <c r="I155" s="645" t="s">
        <v>482</v>
      </c>
      <c r="J155" s="645" t="s">
        <v>421</v>
      </c>
      <c r="K155" s="645" t="s">
        <v>488</v>
      </c>
      <c r="L155" s="645" t="s">
        <v>489</v>
      </c>
      <c r="M155" s="645" t="s">
        <v>493</v>
      </c>
      <c r="N155" s="645" t="s">
        <v>433</v>
      </c>
      <c r="O155" s="645" t="s">
        <v>511</v>
      </c>
      <c r="P155" s="645" t="s">
        <v>422</v>
      </c>
      <c r="Q155" s="645" t="s">
        <v>496</v>
      </c>
      <c r="R155" s="646" t="s">
        <v>439</v>
      </c>
      <c r="S155" s="646" t="s">
        <v>491</v>
      </c>
      <c r="T155" s="645" t="s">
        <v>494</v>
      </c>
      <c r="U155" s="645" t="s">
        <v>481</v>
      </c>
      <c r="V155" s="645" t="s">
        <v>435</v>
      </c>
      <c r="W155" s="645" t="s">
        <v>484</v>
      </c>
      <c r="X155" s="647" t="s">
        <v>412</v>
      </c>
      <c r="Y155" s="648" t="s">
        <v>234</v>
      </c>
    </row>
    <row r="156" spans="1:25" ht="16" x14ac:dyDescent="0.2">
      <c r="A156" s="726" t="s">
        <v>241</v>
      </c>
      <c r="B156" s="728"/>
      <c r="C156" s="728"/>
      <c r="D156" s="728"/>
      <c r="E156" s="728"/>
      <c r="F156" s="728"/>
      <c r="G156" s="728"/>
      <c r="H156" s="728"/>
      <c r="I156" s="728">
        <v>67.386590161360658</v>
      </c>
      <c r="J156" s="728">
        <v>1.0490417480468699E-5</v>
      </c>
      <c r="K156" s="728">
        <v>42929.599697284342</v>
      </c>
      <c r="L156" s="728">
        <v>45234.694049774633</v>
      </c>
      <c r="M156" s="728"/>
      <c r="N156" s="728"/>
      <c r="O156" s="728"/>
      <c r="P156" s="728"/>
      <c r="Q156" s="728">
        <v>4.7707284977659477</v>
      </c>
      <c r="R156" s="728"/>
      <c r="S156" s="728"/>
      <c r="T156" s="728"/>
      <c r="U156" s="728"/>
      <c r="V156" s="728"/>
      <c r="W156" s="728"/>
      <c r="X156" s="728">
        <v>9.968876838684069E-4</v>
      </c>
      <c r="Y156" s="728">
        <v>88236.45207309621</v>
      </c>
    </row>
    <row r="157" spans="1:25" ht="16" x14ac:dyDescent="0.2">
      <c r="A157" s="726" t="s">
        <v>242</v>
      </c>
      <c r="B157" s="728">
        <v>47766.915144018742</v>
      </c>
      <c r="C157" s="728"/>
      <c r="D157" s="728"/>
      <c r="E157" s="728"/>
      <c r="F157" s="728">
        <v>6.8725459277629798E-4</v>
      </c>
      <c r="G157" s="728"/>
      <c r="H157" s="728"/>
      <c r="I157" s="728">
        <v>6561.2067731553598</v>
      </c>
      <c r="J157" s="728"/>
      <c r="K157" s="728">
        <v>187537.48906135699</v>
      </c>
      <c r="L157" s="728">
        <v>215296.64776935082</v>
      </c>
      <c r="M157" s="728"/>
      <c r="N157" s="728"/>
      <c r="O157" s="728"/>
      <c r="P157" s="728"/>
      <c r="Q157" s="728"/>
      <c r="R157" s="728"/>
      <c r="S157" s="728">
        <v>68765.472781015487</v>
      </c>
      <c r="T157" s="728"/>
      <c r="U157" s="728">
        <v>350382.35051228444</v>
      </c>
      <c r="V157" s="728">
        <v>233932.96904855641</v>
      </c>
      <c r="W157" s="728">
        <v>1885251.163085863</v>
      </c>
      <c r="X157" s="728">
        <v>2.76938825845717E-3</v>
      </c>
      <c r="Y157" s="728">
        <v>2995494.2176322443</v>
      </c>
    </row>
    <row r="158" spans="1:25" ht="16" x14ac:dyDescent="0.2">
      <c r="A158" s="726" t="s">
        <v>243</v>
      </c>
      <c r="B158" s="728">
        <v>15690.826654787119</v>
      </c>
      <c r="C158" s="728">
        <v>204.06340559199424</v>
      </c>
      <c r="D158" s="728"/>
      <c r="E158" s="728"/>
      <c r="F158" s="728"/>
      <c r="G158" s="728">
        <v>24250.023206771322</v>
      </c>
      <c r="H158" s="728">
        <v>62.821249362081225</v>
      </c>
      <c r="I158" s="728">
        <v>4289.9143048394408</v>
      </c>
      <c r="J158" s="728">
        <v>738.06167758069728</v>
      </c>
      <c r="K158" s="728">
        <v>162815.19823235949</v>
      </c>
      <c r="L158" s="728">
        <v>68433.882102483782</v>
      </c>
      <c r="M158" s="728">
        <v>76757.397651209263</v>
      </c>
      <c r="N158" s="728">
        <v>59400.371013418626</v>
      </c>
      <c r="O158" s="728">
        <v>1471.1113930419069</v>
      </c>
      <c r="P158" s="728">
        <v>2539.6732771033367</v>
      </c>
      <c r="Q158" s="728">
        <v>899.52153148222453</v>
      </c>
      <c r="R158" s="728">
        <v>3565.6409033518116</v>
      </c>
      <c r="S158" s="728">
        <v>38718.377871527293</v>
      </c>
      <c r="T158" s="728">
        <v>4539.6922106947677</v>
      </c>
      <c r="U158" s="728">
        <v>130432.20164047816</v>
      </c>
      <c r="V158" s="728">
        <v>23831.046597354045</v>
      </c>
      <c r="W158" s="728">
        <v>731051.62243392412</v>
      </c>
      <c r="X158" s="728">
        <v>4336.0708149550364</v>
      </c>
      <c r="Y158" s="728">
        <v>1354027.5181723165</v>
      </c>
    </row>
    <row r="159" spans="1:25" ht="16" x14ac:dyDescent="0.2">
      <c r="A159" s="726" t="s">
        <v>244</v>
      </c>
      <c r="B159" s="728"/>
      <c r="C159" s="728"/>
      <c r="D159" s="728">
        <v>36310.050531029592</v>
      </c>
      <c r="E159" s="728">
        <v>2300.9512950060875</v>
      </c>
      <c r="F159" s="728"/>
      <c r="G159" s="728">
        <v>60.78242450021191</v>
      </c>
      <c r="H159" s="728"/>
      <c r="I159" s="728"/>
      <c r="J159" s="728"/>
      <c r="K159" s="728">
        <v>27945.466437756986</v>
      </c>
      <c r="L159" s="728">
        <v>3095.2170802596879</v>
      </c>
      <c r="M159" s="728">
        <v>31697.406105431623</v>
      </c>
      <c r="N159" s="728">
        <v>85.751669377088348</v>
      </c>
      <c r="O159" s="728"/>
      <c r="P159" s="728"/>
      <c r="Q159" s="728"/>
      <c r="R159" s="728"/>
      <c r="S159" s="728"/>
      <c r="T159" s="728">
        <v>45.568642624653755</v>
      </c>
      <c r="U159" s="728">
        <v>42424.519092542083</v>
      </c>
      <c r="V159" s="728"/>
      <c r="W159" s="728">
        <v>38158.80167707512</v>
      </c>
      <c r="X159" s="728">
        <v>1.304180380888283</v>
      </c>
      <c r="Y159" s="728">
        <v>182125.81913598403</v>
      </c>
    </row>
    <row r="160" spans="1:25" ht="16" x14ac:dyDescent="0.2">
      <c r="A160" s="727" t="s">
        <v>245</v>
      </c>
      <c r="B160" s="728"/>
      <c r="C160" s="728"/>
      <c r="D160" s="728"/>
      <c r="E160" s="728"/>
      <c r="F160" s="728"/>
      <c r="G160" s="728"/>
      <c r="H160" s="728"/>
      <c r="I160" s="728"/>
      <c r="J160" s="728"/>
      <c r="K160" s="728">
        <v>14.357151512987882</v>
      </c>
      <c r="L160" s="728">
        <v>7.0913492618128613</v>
      </c>
      <c r="M160" s="728">
        <v>25.751313103362815</v>
      </c>
      <c r="N160" s="728"/>
      <c r="O160" s="728"/>
      <c r="P160" s="728"/>
      <c r="Q160" s="728"/>
      <c r="R160" s="728"/>
      <c r="S160" s="728"/>
      <c r="T160" s="728"/>
      <c r="U160" s="728"/>
      <c r="V160" s="728"/>
      <c r="W160" s="728">
        <v>5548.5147720193381</v>
      </c>
      <c r="X160" s="728">
        <v>12195.90063918379</v>
      </c>
      <c r="Y160" s="728">
        <v>17791.615225081292</v>
      </c>
    </row>
    <row r="161" spans="1:25" ht="16" x14ac:dyDescent="0.2">
      <c r="A161" s="727" t="s">
        <v>527</v>
      </c>
      <c r="B161" s="728"/>
      <c r="C161" s="728"/>
      <c r="D161" s="728"/>
      <c r="E161" s="728"/>
      <c r="F161" s="728"/>
      <c r="G161" s="728"/>
      <c r="H161" s="728"/>
      <c r="I161" s="728"/>
      <c r="J161" s="728"/>
      <c r="K161" s="728"/>
      <c r="L161" s="728"/>
      <c r="M161" s="728"/>
      <c r="N161" s="728"/>
      <c r="O161" s="728"/>
      <c r="P161" s="728"/>
      <c r="Q161" s="728"/>
      <c r="R161" s="728"/>
      <c r="S161" s="728"/>
      <c r="T161" s="728"/>
      <c r="U161" s="728"/>
      <c r="V161" s="728"/>
      <c r="W161" s="728"/>
      <c r="X161" s="728">
        <v>2.3841508664190717E-2</v>
      </c>
      <c r="Y161" s="728">
        <v>2.3841508664190717E-2</v>
      </c>
    </row>
    <row r="162" spans="1:25" ht="16" x14ac:dyDescent="0.2">
      <c r="A162" s="729" t="s">
        <v>528</v>
      </c>
      <c r="B162" s="728">
        <v>63457.741798805859</v>
      </c>
      <c r="C162" s="728">
        <v>204.06340559199424</v>
      </c>
      <c r="D162" s="728">
        <v>36310.050531029592</v>
      </c>
      <c r="E162" s="728">
        <v>2300.9512950060875</v>
      </c>
      <c r="F162" s="728">
        <v>6.8725459277629798E-4</v>
      </c>
      <c r="G162" s="728">
        <v>24310.805631271534</v>
      </c>
      <c r="H162" s="728">
        <v>62.821249362081225</v>
      </c>
      <c r="I162" s="728">
        <v>10918.507668156162</v>
      </c>
      <c r="J162" s="728">
        <v>738.06168807111476</v>
      </c>
      <c r="K162" s="728">
        <v>421242.11058027076</v>
      </c>
      <c r="L162" s="728">
        <v>332067.53235113074</v>
      </c>
      <c r="M162" s="728">
        <v>108480.55506974425</v>
      </c>
      <c r="N162" s="728">
        <v>59486.122682795714</v>
      </c>
      <c r="O162" s="728">
        <v>1471.1113930419069</v>
      </c>
      <c r="P162" s="728">
        <v>2539.6732771033367</v>
      </c>
      <c r="Q162" s="728">
        <v>904.29225997999049</v>
      </c>
      <c r="R162" s="728">
        <v>3565.6409033518116</v>
      </c>
      <c r="S162" s="728">
        <v>107483.85065254278</v>
      </c>
      <c r="T162" s="728">
        <v>4585.2608533194216</v>
      </c>
      <c r="U162" s="728">
        <v>523239.07124530466</v>
      </c>
      <c r="V162" s="728">
        <v>257764.01564591046</v>
      </c>
      <c r="W162" s="728">
        <v>2660010.1019688817</v>
      </c>
      <c r="X162" s="728">
        <v>16533.303242304322</v>
      </c>
      <c r="Y162" s="728">
        <v>4637675.6460802313</v>
      </c>
    </row>
    <row r="177" s="2" customFormat="1" x14ac:dyDescent="0.15"/>
    <row r="178" s="2" customFormat="1" x14ac:dyDescent="0.15"/>
    <row r="179" s="2" customFormat="1" x14ac:dyDescent="0.15"/>
    <row r="180" s="2" customFormat="1" x14ac:dyDescent="0.15"/>
    <row r="181" s="2" customFormat="1" x14ac:dyDescent="0.15"/>
    <row r="182" s="2" customFormat="1" x14ac:dyDescent="0.15"/>
    <row r="183" s="2" customFormat="1" x14ac:dyDescent="0.15"/>
    <row r="184" s="2" customFormat="1" x14ac:dyDescent="0.15"/>
    <row r="185" s="2" customFormat="1" x14ac:dyDescent="0.15"/>
    <row r="186" s="2" customFormat="1" x14ac:dyDescent="0.15"/>
    <row r="187" s="2" customFormat="1" x14ac:dyDescent="0.15"/>
    <row r="188" s="2" customFormat="1" x14ac:dyDescent="0.15"/>
    <row r="189" s="2" customFormat="1" x14ac:dyDescent="0.15"/>
    <row r="190" s="2" customFormat="1" x14ac:dyDescent="0.15"/>
    <row r="191" s="2" customFormat="1" x14ac:dyDescent="0.15"/>
    <row r="192" s="2" customFormat="1" x14ac:dyDescent="0.15"/>
    <row r="199" spans="1:5" ht="18" x14ac:dyDescent="0.15">
      <c r="A199" s="730" t="s">
        <v>529</v>
      </c>
      <c r="B199" s="627"/>
      <c r="C199" s="723"/>
      <c r="D199" s="724"/>
      <c r="E199" s="627"/>
    </row>
    <row r="200" spans="1:5" ht="17" thickBot="1" x14ac:dyDescent="0.2">
      <c r="A200" s="367" t="s">
        <v>530</v>
      </c>
      <c r="B200" s="627"/>
      <c r="C200" s="723"/>
      <c r="D200" s="724"/>
      <c r="E200" s="627"/>
    </row>
    <row r="201" spans="1:5" ht="68" x14ac:dyDescent="0.15">
      <c r="A201" s="495" t="s">
        <v>396</v>
      </c>
      <c r="B201" s="496" t="s">
        <v>514</v>
      </c>
      <c r="C201" s="731" t="s">
        <v>515</v>
      </c>
      <c r="D201" s="732" t="s">
        <v>516</v>
      </c>
      <c r="E201" s="733" t="s">
        <v>531</v>
      </c>
    </row>
    <row r="202" spans="1:5" ht="16" x14ac:dyDescent="0.15">
      <c r="A202" s="734" t="s">
        <v>447</v>
      </c>
      <c r="B202" s="735">
        <v>20</v>
      </c>
      <c r="C202" s="735">
        <v>1815540</v>
      </c>
      <c r="D202" s="736">
        <v>25944.84179574154</v>
      </c>
      <c r="E202" s="737">
        <v>165</v>
      </c>
    </row>
    <row r="203" spans="1:5" ht="16" x14ac:dyDescent="0.15">
      <c r="A203" s="734" t="s">
        <v>436</v>
      </c>
      <c r="B203" s="735">
        <v>1</v>
      </c>
      <c r="C203" s="735">
        <v>0</v>
      </c>
      <c r="D203" s="736">
        <v>1.3920720666646901E-3</v>
      </c>
      <c r="E203" s="737">
        <v>1</v>
      </c>
    </row>
    <row r="204" spans="1:5" ht="16" x14ac:dyDescent="0.15">
      <c r="A204" s="734" t="s">
        <v>490</v>
      </c>
      <c r="B204" s="735">
        <v>5</v>
      </c>
      <c r="C204" s="735">
        <v>31903</v>
      </c>
      <c r="D204" s="736">
        <v>2.6051960252225301</v>
      </c>
      <c r="E204" s="737">
        <v>505</v>
      </c>
    </row>
    <row r="205" spans="1:5" ht="16" x14ac:dyDescent="0.15">
      <c r="A205" s="734" t="s">
        <v>499</v>
      </c>
      <c r="B205" s="735">
        <v>3</v>
      </c>
      <c r="C205" s="735">
        <v>0</v>
      </c>
      <c r="D205" s="736">
        <v>1.4175102114677399E-4</v>
      </c>
      <c r="E205" s="737">
        <v>539</v>
      </c>
    </row>
    <row r="206" spans="1:5" ht="16" x14ac:dyDescent="0.15">
      <c r="A206" s="738" t="s">
        <v>500</v>
      </c>
      <c r="B206" s="735">
        <v>1</v>
      </c>
      <c r="C206" s="735">
        <v>0</v>
      </c>
      <c r="D206" s="736">
        <v>1.70932151377201E-4</v>
      </c>
      <c r="E206" s="737">
        <v>2</v>
      </c>
    </row>
    <row r="207" spans="1:5" ht="16" x14ac:dyDescent="0.15">
      <c r="A207" s="738" t="s">
        <v>482</v>
      </c>
      <c r="B207" s="735">
        <v>2</v>
      </c>
      <c r="C207" s="735">
        <v>7133</v>
      </c>
      <c r="D207" s="736">
        <v>12.998626439832099</v>
      </c>
      <c r="E207" s="737">
        <v>240</v>
      </c>
    </row>
    <row r="208" spans="1:5" ht="16" x14ac:dyDescent="0.15">
      <c r="A208" s="738" t="s">
        <v>421</v>
      </c>
      <c r="B208" s="735">
        <v>8</v>
      </c>
      <c r="C208" s="735">
        <v>215278</v>
      </c>
      <c r="D208" s="736">
        <v>55.802112529054199</v>
      </c>
      <c r="E208" s="737">
        <v>2</v>
      </c>
    </row>
    <row r="209" spans="1:5" ht="16" x14ac:dyDescent="0.15">
      <c r="A209" s="738" t="s">
        <v>488</v>
      </c>
      <c r="B209" s="735">
        <v>175</v>
      </c>
      <c r="C209" s="735">
        <v>56787426</v>
      </c>
      <c r="D209" s="736">
        <v>75453.983020227388</v>
      </c>
      <c r="E209" s="737">
        <v>644181</v>
      </c>
    </row>
    <row r="210" spans="1:5" ht="16" x14ac:dyDescent="0.15">
      <c r="A210" s="738" t="s">
        <v>489</v>
      </c>
      <c r="B210" s="735">
        <v>188</v>
      </c>
      <c r="C210" s="735">
        <v>24925698</v>
      </c>
      <c r="D210" s="736">
        <v>52243.309626645336</v>
      </c>
      <c r="E210" s="737">
        <v>98106</v>
      </c>
    </row>
    <row r="211" spans="1:5" ht="16" x14ac:dyDescent="0.15">
      <c r="A211" s="738" t="s">
        <v>433</v>
      </c>
      <c r="B211" s="735">
        <v>6</v>
      </c>
      <c r="C211" s="735">
        <v>1370</v>
      </c>
      <c r="D211" s="736">
        <v>3.2227284274995202E-2</v>
      </c>
      <c r="E211" s="737">
        <v>10</v>
      </c>
    </row>
    <row r="212" spans="1:5" ht="16" x14ac:dyDescent="0.15">
      <c r="A212" s="739" t="s">
        <v>511</v>
      </c>
      <c r="B212" s="735">
        <v>5</v>
      </c>
      <c r="C212" s="735">
        <v>931174</v>
      </c>
      <c r="D212" s="736">
        <v>1466.26294003147</v>
      </c>
      <c r="E212" s="737">
        <v>11091</v>
      </c>
    </row>
    <row r="213" spans="1:5" ht="16" x14ac:dyDescent="0.15">
      <c r="A213" s="739" t="s">
        <v>439</v>
      </c>
      <c r="B213" s="735">
        <v>4</v>
      </c>
      <c r="C213" s="735">
        <v>0</v>
      </c>
      <c r="D213" s="736">
        <v>1.64316678419709E-2</v>
      </c>
      <c r="E213" s="737">
        <v>29</v>
      </c>
    </row>
    <row r="214" spans="1:5" ht="16" x14ac:dyDescent="0.15">
      <c r="A214" s="738" t="s">
        <v>491</v>
      </c>
      <c r="B214" s="735">
        <v>8</v>
      </c>
      <c r="C214" s="735">
        <v>3251</v>
      </c>
      <c r="D214" s="736">
        <v>13.502060669474295</v>
      </c>
      <c r="E214" s="737">
        <v>452</v>
      </c>
    </row>
    <row r="215" spans="1:5" ht="16" x14ac:dyDescent="0.15">
      <c r="A215" s="740" t="s">
        <v>435</v>
      </c>
      <c r="B215" s="735">
        <v>12</v>
      </c>
      <c r="C215" s="735">
        <v>646032</v>
      </c>
      <c r="D215" s="736">
        <v>164683.32584572199</v>
      </c>
      <c r="E215" s="737">
        <v>5</v>
      </c>
    </row>
    <row r="216" spans="1:5" ht="16" x14ac:dyDescent="0.15">
      <c r="A216" s="738" t="s">
        <v>484</v>
      </c>
      <c r="B216" s="735">
        <v>131</v>
      </c>
      <c r="C216" s="735">
        <v>100725224</v>
      </c>
      <c r="D216" s="736">
        <v>471822.52689925791</v>
      </c>
      <c r="E216" s="737">
        <v>1404176</v>
      </c>
    </row>
    <row r="217" spans="1:5" ht="20" thickBot="1" x14ac:dyDescent="0.25">
      <c r="A217" s="741" t="s">
        <v>486</v>
      </c>
      <c r="B217" s="742">
        <v>9</v>
      </c>
      <c r="C217" s="742">
        <v>124</v>
      </c>
      <c r="D217" s="743">
        <v>0.22307099495083008</v>
      </c>
      <c r="E217" s="744">
        <v>642</v>
      </c>
    </row>
    <row r="218" spans="1:5" ht="17" thickBot="1" x14ac:dyDescent="0.2">
      <c r="A218" s="745" t="s">
        <v>134</v>
      </c>
      <c r="B218" s="746">
        <f>SUM(B202:B217)</f>
        <v>578</v>
      </c>
      <c r="C218" s="746">
        <f>SUM(C202:C217)</f>
        <v>186090153</v>
      </c>
      <c r="D218" s="747">
        <f>SUM(D202:D217)</f>
        <v>791699.43155799154</v>
      </c>
      <c r="E218" s="748">
        <f>SUM(E202:E217)</f>
        <v>2160146</v>
      </c>
    </row>
    <row r="219" spans="1:5" x14ac:dyDescent="0.15">
      <c r="A219" s="627" t="s">
        <v>520</v>
      </c>
    </row>
    <row r="220" spans="1:5" x14ac:dyDescent="0.15">
      <c r="A220" s="627"/>
    </row>
    <row r="221" spans="1:5" x14ac:dyDescent="0.15">
      <c r="A221" s="627"/>
    </row>
    <row r="222" spans="1:5" ht="16" x14ac:dyDescent="0.2">
      <c r="A222" s="627" t="s">
        <v>524</v>
      </c>
    </row>
    <row r="225" spans="1:18" ht="14" thickBot="1" x14ac:dyDescent="0.2">
      <c r="A225" s="2" t="s">
        <v>532</v>
      </c>
    </row>
    <row r="226" spans="1:18" ht="19" thickBot="1" x14ac:dyDescent="0.2">
      <c r="A226" s="726"/>
      <c r="B226" s="1051" t="s">
        <v>509</v>
      </c>
      <c r="C226" s="1052"/>
      <c r="D226" s="1052"/>
      <c r="E226" s="1052"/>
      <c r="F226" s="1052"/>
      <c r="G226" s="1052"/>
      <c r="H226" s="1052"/>
      <c r="I226" s="1052"/>
      <c r="J226" s="1052"/>
      <c r="K226" s="1052"/>
      <c r="L226" s="1052"/>
      <c r="M226" s="1052"/>
      <c r="N226" s="1052"/>
      <c r="O226" s="1052"/>
      <c r="P226" s="1052"/>
      <c r="Q226" s="1052"/>
      <c r="R226" s="1053"/>
    </row>
    <row r="227" spans="1:18" ht="68" x14ac:dyDescent="0.15">
      <c r="A227" s="749" t="s">
        <v>464</v>
      </c>
      <c r="B227" s="495" t="s">
        <v>510</v>
      </c>
      <c r="C227" s="750" t="s">
        <v>436</v>
      </c>
      <c r="D227" s="751" t="s">
        <v>490</v>
      </c>
      <c r="E227" s="751" t="s">
        <v>499</v>
      </c>
      <c r="F227" s="751" t="s">
        <v>500</v>
      </c>
      <c r="G227" s="751" t="s">
        <v>482</v>
      </c>
      <c r="H227" s="751" t="s">
        <v>421</v>
      </c>
      <c r="I227" s="751" t="s">
        <v>488</v>
      </c>
      <c r="J227" s="752" t="s">
        <v>489</v>
      </c>
      <c r="K227" s="752" t="s">
        <v>433</v>
      </c>
      <c r="L227" s="752" t="s">
        <v>511</v>
      </c>
      <c r="M227" s="752" t="s">
        <v>439</v>
      </c>
      <c r="N227" s="753" t="s">
        <v>491</v>
      </c>
      <c r="O227" s="752" t="s">
        <v>435</v>
      </c>
      <c r="P227" s="752" t="s">
        <v>484</v>
      </c>
      <c r="Q227" s="497" t="s">
        <v>533</v>
      </c>
      <c r="R227" s="497" t="s">
        <v>134</v>
      </c>
    </row>
    <row r="228" spans="1:18" ht="16" x14ac:dyDescent="0.15">
      <c r="A228" s="754" t="s">
        <v>220</v>
      </c>
      <c r="B228" s="755">
        <v>4745</v>
      </c>
      <c r="C228" s="756"/>
      <c r="D228" s="535">
        <v>38</v>
      </c>
      <c r="E228" s="535">
        <v>0</v>
      </c>
      <c r="F228" s="535"/>
      <c r="G228" s="535">
        <v>1690</v>
      </c>
      <c r="H228" s="535"/>
      <c r="I228" s="535">
        <v>15483718</v>
      </c>
      <c r="J228" s="535">
        <v>325031</v>
      </c>
      <c r="K228" s="535">
        <v>1370</v>
      </c>
      <c r="L228" s="535">
        <v>493116</v>
      </c>
      <c r="M228" s="535">
        <v>0</v>
      </c>
      <c r="N228" s="535">
        <v>3247</v>
      </c>
      <c r="O228" s="535">
        <v>2</v>
      </c>
      <c r="P228" s="535">
        <v>57580934</v>
      </c>
      <c r="Q228" s="535">
        <v>3</v>
      </c>
      <c r="R228" s="757">
        <v>73893894</v>
      </c>
    </row>
    <row r="229" spans="1:18" ht="16" x14ac:dyDescent="0.15">
      <c r="A229" s="754" t="s">
        <v>221</v>
      </c>
      <c r="B229" s="755">
        <v>1770136</v>
      </c>
      <c r="C229" s="756">
        <v>0</v>
      </c>
      <c r="D229" s="535">
        <v>31757</v>
      </c>
      <c r="E229" s="535">
        <v>0</v>
      </c>
      <c r="F229" s="535">
        <v>0</v>
      </c>
      <c r="G229" s="535">
        <v>3748</v>
      </c>
      <c r="H229" s="535">
        <v>215267</v>
      </c>
      <c r="I229" s="535">
        <v>7586436</v>
      </c>
      <c r="J229" s="535">
        <v>18794</v>
      </c>
      <c r="K229" s="535"/>
      <c r="L229" s="535">
        <v>141263</v>
      </c>
      <c r="M229" s="535">
        <v>0</v>
      </c>
      <c r="N229" s="535">
        <v>4</v>
      </c>
      <c r="O229" s="535">
        <v>643965</v>
      </c>
      <c r="P229" s="535">
        <v>19388580</v>
      </c>
      <c r="Q229" s="535">
        <v>0</v>
      </c>
      <c r="R229" s="757">
        <v>29799950</v>
      </c>
    </row>
    <row r="230" spans="1:18" ht="16" x14ac:dyDescent="0.15">
      <c r="A230" s="754" t="s">
        <v>222</v>
      </c>
      <c r="B230" s="755">
        <v>4</v>
      </c>
      <c r="C230" s="756"/>
      <c r="D230" s="535">
        <v>2</v>
      </c>
      <c r="E230" s="535">
        <v>0</v>
      </c>
      <c r="F230" s="535"/>
      <c r="G230" s="535">
        <v>67</v>
      </c>
      <c r="H230" s="535"/>
      <c r="I230" s="535">
        <v>12543908</v>
      </c>
      <c r="J230" s="535">
        <v>12652964</v>
      </c>
      <c r="K230" s="535"/>
      <c r="L230" s="535">
        <v>6027</v>
      </c>
      <c r="M230" s="535"/>
      <c r="N230" s="535">
        <v>0</v>
      </c>
      <c r="O230" s="535"/>
      <c r="P230" s="535">
        <v>119669</v>
      </c>
      <c r="Q230" s="535"/>
      <c r="R230" s="757">
        <v>25322641</v>
      </c>
    </row>
    <row r="231" spans="1:18" ht="16" x14ac:dyDescent="0.15">
      <c r="A231" s="754" t="s">
        <v>223</v>
      </c>
      <c r="B231" s="755">
        <v>19050</v>
      </c>
      <c r="C231" s="756"/>
      <c r="D231" s="535">
        <v>2</v>
      </c>
      <c r="E231" s="535">
        <v>0</v>
      </c>
      <c r="F231" s="535"/>
      <c r="G231" s="535">
        <v>4</v>
      </c>
      <c r="H231" s="535"/>
      <c r="I231" s="535">
        <v>3038732</v>
      </c>
      <c r="J231" s="535">
        <v>2134625</v>
      </c>
      <c r="K231" s="535"/>
      <c r="L231" s="535">
        <v>96</v>
      </c>
      <c r="M231" s="535"/>
      <c r="N231" s="535">
        <v>0</v>
      </c>
      <c r="O231" s="535">
        <v>2065</v>
      </c>
      <c r="P231" s="535">
        <v>4753343</v>
      </c>
      <c r="Q231" s="535">
        <v>0</v>
      </c>
      <c r="R231" s="757">
        <v>9947917</v>
      </c>
    </row>
    <row r="232" spans="1:18" ht="16" x14ac:dyDescent="0.15">
      <c r="A232" s="754" t="s">
        <v>224</v>
      </c>
      <c r="B232" s="755"/>
      <c r="C232" s="756"/>
      <c r="D232" s="535"/>
      <c r="E232" s="535"/>
      <c r="F232" s="535"/>
      <c r="G232" s="535"/>
      <c r="H232" s="535"/>
      <c r="I232" s="535">
        <v>3097</v>
      </c>
      <c r="J232" s="535">
        <v>6</v>
      </c>
      <c r="K232" s="535"/>
      <c r="L232" s="535">
        <v>9</v>
      </c>
      <c r="M232" s="535"/>
      <c r="N232" s="535">
        <v>0</v>
      </c>
      <c r="O232" s="535"/>
      <c r="P232" s="535">
        <v>108567</v>
      </c>
      <c r="Q232" s="535">
        <v>0</v>
      </c>
      <c r="R232" s="757">
        <v>111679</v>
      </c>
    </row>
    <row r="233" spans="1:18" ht="16" x14ac:dyDescent="0.15">
      <c r="A233" s="754" t="s">
        <v>225</v>
      </c>
      <c r="B233" s="755">
        <v>21605</v>
      </c>
      <c r="C233" s="756"/>
      <c r="D233" s="535">
        <v>104</v>
      </c>
      <c r="E233" s="535">
        <v>0</v>
      </c>
      <c r="F233" s="535">
        <v>0</v>
      </c>
      <c r="G233" s="535">
        <v>1624</v>
      </c>
      <c r="H233" s="535">
        <v>11</v>
      </c>
      <c r="I233" s="535">
        <v>18034414</v>
      </c>
      <c r="J233" s="535">
        <v>9794228</v>
      </c>
      <c r="K233" s="535"/>
      <c r="L233" s="535">
        <v>290636</v>
      </c>
      <c r="M233" s="535">
        <v>0</v>
      </c>
      <c r="N233" s="535">
        <v>0</v>
      </c>
      <c r="O233" s="535"/>
      <c r="P233" s="535">
        <v>18488577</v>
      </c>
      <c r="Q233" s="535">
        <v>121</v>
      </c>
      <c r="R233" s="757">
        <v>46631320</v>
      </c>
    </row>
    <row r="234" spans="1:18" ht="16" x14ac:dyDescent="0.15">
      <c r="A234" s="754" t="s">
        <v>226</v>
      </c>
      <c r="B234" s="755"/>
      <c r="C234" s="756"/>
      <c r="D234" s="535"/>
      <c r="E234" s="535"/>
      <c r="F234" s="535"/>
      <c r="G234" s="535"/>
      <c r="H234" s="535"/>
      <c r="I234" s="535">
        <v>97121</v>
      </c>
      <c r="J234" s="535">
        <v>50</v>
      </c>
      <c r="K234" s="535"/>
      <c r="L234" s="535">
        <v>27</v>
      </c>
      <c r="M234" s="535"/>
      <c r="N234" s="535"/>
      <c r="O234" s="535"/>
      <c r="P234" s="535">
        <v>285554</v>
      </c>
      <c r="Q234" s="535">
        <v>0</v>
      </c>
      <c r="R234" s="757">
        <v>382752</v>
      </c>
    </row>
    <row r="235" spans="1:18" ht="17" thickBot="1" x14ac:dyDescent="0.2">
      <c r="A235" s="758" t="s">
        <v>528</v>
      </c>
      <c r="B235" s="759">
        <v>1815540</v>
      </c>
      <c r="C235" s="759">
        <v>0</v>
      </c>
      <c r="D235" s="759">
        <v>31903</v>
      </c>
      <c r="E235" s="759">
        <v>0</v>
      </c>
      <c r="F235" s="759">
        <v>0</v>
      </c>
      <c r="G235" s="759">
        <v>7133</v>
      </c>
      <c r="H235" s="759">
        <v>215278</v>
      </c>
      <c r="I235" s="759">
        <v>56787426</v>
      </c>
      <c r="J235" s="759">
        <v>24925698</v>
      </c>
      <c r="K235" s="759">
        <v>1370</v>
      </c>
      <c r="L235" s="759">
        <v>931174</v>
      </c>
      <c r="M235" s="759">
        <v>0</v>
      </c>
      <c r="N235" s="759">
        <v>3251</v>
      </c>
      <c r="O235" s="759">
        <v>646032</v>
      </c>
      <c r="P235" s="759">
        <v>100725224</v>
      </c>
      <c r="Q235" s="759">
        <v>124</v>
      </c>
      <c r="R235" s="760">
        <v>186090153</v>
      </c>
    </row>
    <row r="237" spans="1:18" ht="14" thickBot="1" x14ac:dyDescent="0.2"/>
    <row r="238" spans="1:18" ht="19" thickBot="1" x14ac:dyDescent="0.2">
      <c r="B238" s="1051" t="s">
        <v>513</v>
      </c>
      <c r="C238" s="1052"/>
      <c r="D238" s="1052"/>
      <c r="E238" s="1052"/>
      <c r="F238" s="1052"/>
      <c r="G238" s="1052"/>
      <c r="H238" s="1052"/>
      <c r="I238" s="1052"/>
      <c r="J238" s="1052"/>
      <c r="K238" s="1052"/>
      <c r="L238" s="1052"/>
      <c r="M238" s="1052"/>
      <c r="N238" s="1052"/>
      <c r="O238" s="1052"/>
      <c r="P238" s="1052"/>
      <c r="Q238" s="1052"/>
      <c r="R238" s="1053"/>
    </row>
    <row r="239" spans="1:18" ht="68" x14ac:dyDescent="0.15">
      <c r="A239" s="761" t="s">
        <v>464</v>
      </c>
      <c r="B239" s="495" t="s">
        <v>510</v>
      </c>
      <c r="C239" s="750" t="s">
        <v>436</v>
      </c>
      <c r="D239" s="751" t="s">
        <v>490</v>
      </c>
      <c r="E239" s="751" t="s">
        <v>499</v>
      </c>
      <c r="F239" s="751" t="s">
        <v>500</v>
      </c>
      <c r="G239" s="751" t="s">
        <v>482</v>
      </c>
      <c r="H239" s="751" t="s">
        <v>421</v>
      </c>
      <c r="I239" s="751" t="s">
        <v>488</v>
      </c>
      <c r="J239" s="752" t="s">
        <v>489</v>
      </c>
      <c r="K239" s="752" t="s">
        <v>433</v>
      </c>
      <c r="L239" s="752" t="s">
        <v>511</v>
      </c>
      <c r="M239" s="752" t="s">
        <v>439</v>
      </c>
      <c r="N239" s="753" t="s">
        <v>491</v>
      </c>
      <c r="O239" s="752" t="s">
        <v>435</v>
      </c>
      <c r="P239" s="752" t="s">
        <v>484</v>
      </c>
      <c r="Q239" s="497" t="s">
        <v>533</v>
      </c>
      <c r="R239" s="497" t="s">
        <v>134</v>
      </c>
    </row>
    <row r="240" spans="1:18" ht="16" x14ac:dyDescent="0.2">
      <c r="A240" s="754" t="s">
        <v>220</v>
      </c>
      <c r="B240" s="762">
        <v>0.13016986474394743</v>
      </c>
      <c r="C240" s="763"/>
      <c r="D240" s="764">
        <v>2.68597630783915E-2</v>
      </c>
      <c r="E240" s="764">
        <v>1.3150274753570501E-5</v>
      </c>
      <c r="F240" s="764"/>
      <c r="G240" s="764">
        <v>2.4489635145291602</v>
      </c>
      <c r="H240" s="566"/>
      <c r="I240" s="566">
        <v>20019.9763355422</v>
      </c>
      <c r="J240" s="566">
        <v>8919.1324458057024</v>
      </c>
      <c r="K240" s="566">
        <v>3.2227284274995202E-2</v>
      </c>
      <c r="L240" s="765">
        <v>1175.507066546</v>
      </c>
      <c r="M240" s="765">
        <v>3.4546479582786499E-5</v>
      </c>
      <c r="N240" s="765">
        <v>0.75227255187928588</v>
      </c>
      <c r="O240" s="765">
        <v>7.9721212387084893E-6</v>
      </c>
      <c r="P240" s="765">
        <v>281381.30782613775</v>
      </c>
      <c r="Q240" s="765">
        <v>2.9251482337713146E-3</v>
      </c>
      <c r="R240" s="766">
        <v>311499.31714782724</v>
      </c>
    </row>
    <row r="241" spans="1:18" ht="16" x14ac:dyDescent="0.2">
      <c r="A241" s="754" t="s">
        <v>221</v>
      </c>
      <c r="B241" s="670">
        <v>25414.05105912119</v>
      </c>
      <c r="C241" s="671">
        <v>1.3920720666646901E-3</v>
      </c>
      <c r="D241" s="478">
        <v>2.5203644363209601</v>
      </c>
      <c r="E241" s="478">
        <v>9.2436559498309994E-5</v>
      </c>
      <c r="F241" s="478">
        <v>1.38860195875167E-6</v>
      </c>
      <c r="G241" s="767">
        <v>8.2461238531395704</v>
      </c>
      <c r="H241" s="566">
        <v>55.802102038636797</v>
      </c>
      <c r="I241" s="566">
        <v>5098.3867681780812</v>
      </c>
      <c r="J241" s="566">
        <v>503.28164030704573</v>
      </c>
      <c r="K241" s="566"/>
      <c r="L241" s="765">
        <v>177.76802364736699</v>
      </c>
      <c r="M241" s="765">
        <v>1.6295352019369599E-2</v>
      </c>
      <c r="N241" s="765">
        <v>9.2837366275489247E-2</v>
      </c>
      <c r="O241" s="765">
        <v>164683.325310196</v>
      </c>
      <c r="P241" s="765">
        <v>76595.033316373723</v>
      </c>
      <c r="Q241" s="765">
        <v>0.16714755818247734</v>
      </c>
      <c r="R241" s="766">
        <v>272538.69247432519</v>
      </c>
    </row>
    <row r="242" spans="1:18" ht="16" x14ac:dyDescent="0.2">
      <c r="A242" s="754" t="s">
        <v>222</v>
      </c>
      <c r="B242" s="670">
        <v>4.0041748434305099E-4</v>
      </c>
      <c r="C242" s="671"/>
      <c r="D242" s="478">
        <v>6.9217104464769298E-4</v>
      </c>
      <c r="E242" s="478">
        <v>2.1047890186309801E-7</v>
      </c>
      <c r="F242" s="767"/>
      <c r="G242" s="767">
        <v>8.8499885052442495E-2</v>
      </c>
      <c r="H242" s="566"/>
      <c r="I242" s="566">
        <v>23.3958310633897</v>
      </c>
      <c r="J242" s="566">
        <v>8.8222119780257309</v>
      </c>
      <c r="K242" s="566"/>
      <c r="L242" s="765">
        <v>3.9105301499366698</v>
      </c>
      <c r="M242" s="765"/>
      <c r="N242" s="765">
        <v>1.8253922462463299E-7</v>
      </c>
      <c r="O242" s="765"/>
      <c r="P242" s="765">
        <v>294.91090933792196</v>
      </c>
      <c r="Q242" s="765"/>
      <c r="R242" s="766">
        <v>331.1290753958736</v>
      </c>
    </row>
    <row r="243" spans="1:18" ht="16" x14ac:dyDescent="0.2">
      <c r="A243" s="754" t="s">
        <v>223</v>
      </c>
      <c r="B243" s="670">
        <v>459.9330491386354</v>
      </c>
      <c r="C243" s="671"/>
      <c r="D243" s="478">
        <v>6.0009863227605798E-4</v>
      </c>
      <c r="E243" s="478">
        <v>2.1141022443771299E-7</v>
      </c>
      <c r="F243" s="478"/>
      <c r="G243" s="767">
        <v>1.4018151909112901E-2</v>
      </c>
      <c r="H243" s="566"/>
      <c r="I243" s="566">
        <v>24279.763479565201</v>
      </c>
      <c r="J243" s="566">
        <v>18712.6793585382</v>
      </c>
      <c r="K243" s="566"/>
      <c r="L243" s="765">
        <v>5.3647399879992001E-2</v>
      </c>
      <c r="M243" s="765"/>
      <c r="N243" s="765">
        <v>9.1269612312316802E-8</v>
      </c>
      <c r="O243" s="765">
        <v>5.2755326032638496E-4</v>
      </c>
      <c r="P243" s="765">
        <v>11512.294179478646</v>
      </c>
      <c r="Q243" s="765">
        <v>6.0311611741781202E-4</v>
      </c>
      <c r="R243" s="766">
        <v>54964.739463343161</v>
      </c>
    </row>
    <row r="244" spans="1:18" ht="16" x14ac:dyDescent="0.2">
      <c r="A244" s="754" t="s">
        <v>224</v>
      </c>
      <c r="B244" s="670"/>
      <c r="C244" s="671"/>
      <c r="D244" s="478"/>
      <c r="E244" s="478"/>
      <c r="F244" s="478"/>
      <c r="G244" s="767"/>
      <c r="H244" s="566"/>
      <c r="I244" s="566">
        <v>3.77132791653275</v>
      </c>
      <c r="J244" s="566">
        <v>8.0559402704238796E-7</v>
      </c>
      <c r="K244" s="566"/>
      <c r="L244" s="765">
        <v>2.07964330911636E-4</v>
      </c>
      <c r="M244" s="765"/>
      <c r="N244" s="765">
        <v>1.9210753962397513E-2</v>
      </c>
      <c r="O244" s="765"/>
      <c r="P244" s="765">
        <v>568.13316647149543</v>
      </c>
      <c r="Q244" s="765">
        <v>1.0523945093154901E-7</v>
      </c>
      <c r="R244" s="766">
        <v>571.92391401715497</v>
      </c>
    </row>
    <row r="245" spans="1:18" ht="16" x14ac:dyDescent="0.2">
      <c r="A245" s="754" t="s">
        <v>225</v>
      </c>
      <c r="B245" s="670">
        <v>70.72711719945066</v>
      </c>
      <c r="C245" s="671"/>
      <c r="D245" s="478">
        <v>5.6679556146264E-2</v>
      </c>
      <c r="E245" s="478">
        <v>3.5742297768592801E-5</v>
      </c>
      <c r="F245" s="478">
        <v>1.69543549418449E-4</v>
      </c>
      <c r="G245" s="767">
        <v>2.20102103520184</v>
      </c>
      <c r="H245" s="566">
        <v>1.0490417480468699E-5</v>
      </c>
      <c r="I245" s="566">
        <v>26008.788646740806</v>
      </c>
      <c r="J245" s="566">
        <v>24099.376748925017</v>
      </c>
      <c r="K245" s="566"/>
      <c r="L245" s="765">
        <v>109.008121783845</v>
      </c>
      <c r="M245" s="765">
        <v>1.01769343018531E-4</v>
      </c>
      <c r="N245" s="765">
        <v>12.637739723548203</v>
      </c>
      <c r="O245" s="765"/>
      <c r="P245" s="765">
        <v>101183.28398339165</v>
      </c>
      <c r="Q245" s="765">
        <v>5.2394961938261909E-2</v>
      </c>
      <c r="R245" s="766">
        <v>151486.13277086322</v>
      </c>
    </row>
    <row r="246" spans="1:18" ht="16" x14ac:dyDescent="0.2">
      <c r="A246" s="754" t="s">
        <v>226</v>
      </c>
      <c r="B246" s="670"/>
      <c r="C246" s="671"/>
      <c r="D246" s="478"/>
      <c r="E246" s="478"/>
      <c r="F246" s="478"/>
      <c r="G246" s="767"/>
      <c r="H246" s="566"/>
      <c r="I246" s="566">
        <v>19.900631221011199</v>
      </c>
      <c r="J246" s="566">
        <v>1.7220285721123201E-2</v>
      </c>
      <c r="K246" s="566"/>
      <c r="L246" s="765">
        <v>1.5342540107667399E-2</v>
      </c>
      <c r="M246" s="765"/>
      <c r="N246" s="765"/>
      <c r="O246" s="765"/>
      <c r="P246" s="765">
        <v>287.56351806782101</v>
      </c>
      <c r="Q246" s="765">
        <v>1.0523945093154901E-7</v>
      </c>
      <c r="R246" s="766">
        <v>307.49671221990047</v>
      </c>
    </row>
    <row r="247" spans="1:18" ht="17" thickBot="1" x14ac:dyDescent="0.2">
      <c r="A247" s="768" t="s">
        <v>528</v>
      </c>
      <c r="B247" s="769">
        <v>25944.841795741504</v>
      </c>
      <c r="C247" s="770">
        <v>1.3920720666646901E-3</v>
      </c>
      <c r="D247" s="771">
        <v>2.6051960252225395</v>
      </c>
      <c r="E247" s="771">
        <v>1.417510211467741E-4</v>
      </c>
      <c r="F247" s="771">
        <v>1.7093215137720067E-4</v>
      </c>
      <c r="G247" s="771">
        <v>12.998626439832126</v>
      </c>
      <c r="H247" s="771">
        <v>55.802112529054277</v>
      </c>
      <c r="I247" s="771">
        <v>75453.983020227228</v>
      </c>
      <c r="J247" s="771">
        <v>52243.309626645307</v>
      </c>
      <c r="K247" s="771">
        <v>3.2227284274995202E-2</v>
      </c>
      <c r="L247" s="771">
        <v>1466.2629400314672</v>
      </c>
      <c r="M247" s="771">
        <v>1.6431667841970917E-2</v>
      </c>
      <c r="N247" s="771">
        <v>13.502060669474211</v>
      </c>
      <c r="O247" s="771">
        <v>164683.32584572138</v>
      </c>
      <c r="P247" s="771">
        <v>471822.52689925901</v>
      </c>
      <c r="Q247" s="771">
        <v>0.22307099495083024</v>
      </c>
      <c r="R247" s="772">
        <v>791699.43155799177</v>
      </c>
    </row>
    <row r="248" spans="1:18" x14ac:dyDescent="0.15">
      <c r="A248" s="627"/>
      <c r="B248" s="627"/>
      <c r="C248" s="627"/>
      <c r="D248" s="723"/>
      <c r="E248" s="723"/>
      <c r="F248" s="724"/>
      <c r="G248" s="627"/>
      <c r="H248" s="627"/>
      <c r="I248" s="627"/>
      <c r="J248" s="627"/>
      <c r="K248" s="627"/>
      <c r="L248" s="627"/>
      <c r="M248" s="627"/>
      <c r="N248" s="627"/>
      <c r="O248" s="627"/>
      <c r="P248" s="627"/>
      <c r="Q248" s="627"/>
      <c r="R248" s="627"/>
    </row>
    <row r="249" spans="1:18" x14ac:dyDescent="0.15">
      <c r="A249" s="627"/>
      <c r="B249" s="627"/>
      <c r="C249" s="627"/>
      <c r="D249" s="723"/>
      <c r="E249" s="723"/>
      <c r="F249" s="724"/>
      <c r="G249" s="627"/>
      <c r="H249" s="627"/>
      <c r="I249" s="627"/>
      <c r="J249" s="627"/>
      <c r="K249" s="627"/>
      <c r="L249" s="627"/>
      <c r="M249" s="627"/>
      <c r="N249" s="627"/>
      <c r="O249" s="627"/>
      <c r="P249" s="627"/>
      <c r="Q249" s="627"/>
      <c r="R249" s="627"/>
    </row>
    <row r="250" spans="1:18" ht="14" thickBot="1" x14ac:dyDescent="0.2">
      <c r="A250" s="627"/>
      <c r="B250" s="627"/>
      <c r="C250" s="627"/>
      <c r="D250" s="723"/>
      <c r="E250" s="723"/>
      <c r="F250" s="724"/>
      <c r="G250" s="627"/>
      <c r="H250" s="627"/>
      <c r="I250" s="627"/>
      <c r="J250" s="627"/>
      <c r="K250" s="627"/>
      <c r="L250" s="627"/>
      <c r="M250" s="627"/>
      <c r="N250" s="627"/>
      <c r="O250" s="627"/>
      <c r="P250" s="627"/>
      <c r="Q250" s="627"/>
      <c r="R250" s="627"/>
    </row>
    <row r="251" spans="1:18" ht="19" thickBot="1" x14ac:dyDescent="0.2">
      <c r="A251" s="627"/>
      <c r="B251" s="1051" t="s">
        <v>534</v>
      </c>
      <c r="C251" s="1052"/>
      <c r="D251" s="1052"/>
      <c r="E251" s="1052"/>
      <c r="F251" s="1052"/>
      <c r="G251" s="1052"/>
      <c r="H251" s="1052"/>
      <c r="I251" s="1052"/>
      <c r="J251" s="1052"/>
      <c r="K251" s="1052"/>
      <c r="L251" s="1052"/>
      <c r="M251" s="1052"/>
      <c r="N251" s="1052"/>
      <c r="O251" s="1052"/>
      <c r="P251" s="1052"/>
      <c r="Q251" s="1052"/>
      <c r="R251" s="1053"/>
    </row>
    <row r="252" spans="1:18" ht="68" x14ac:dyDescent="0.15">
      <c r="A252" s="761" t="s">
        <v>464</v>
      </c>
      <c r="B252" s="495" t="s">
        <v>510</v>
      </c>
      <c r="C252" s="750" t="s">
        <v>436</v>
      </c>
      <c r="D252" s="751" t="s">
        <v>490</v>
      </c>
      <c r="E252" s="751" t="s">
        <v>499</v>
      </c>
      <c r="F252" s="751" t="s">
        <v>500</v>
      </c>
      <c r="G252" s="751" t="s">
        <v>482</v>
      </c>
      <c r="H252" s="751" t="s">
        <v>421</v>
      </c>
      <c r="I252" s="751" t="s">
        <v>488</v>
      </c>
      <c r="J252" s="752" t="s">
        <v>489</v>
      </c>
      <c r="K252" s="752" t="s">
        <v>433</v>
      </c>
      <c r="L252" s="752" t="s">
        <v>511</v>
      </c>
      <c r="M252" s="752" t="s">
        <v>439</v>
      </c>
      <c r="N252" s="753" t="s">
        <v>491</v>
      </c>
      <c r="O252" s="752" t="s">
        <v>435</v>
      </c>
      <c r="P252" s="752" t="s">
        <v>484</v>
      </c>
      <c r="Q252" s="497" t="s">
        <v>533</v>
      </c>
      <c r="R252" s="497" t="s">
        <v>134</v>
      </c>
    </row>
    <row r="253" spans="1:18" ht="16" x14ac:dyDescent="0.2">
      <c r="A253" s="754" t="s">
        <v>220</v>
      </c>
      <c r="B253" s="773">
        <v>61</v>
      </c>
      <c r="C253" s="774"/>
      <c r="D253" s="775">
        <v>45</v>
      </c>
      <c r="E253" s="775">
        <v>104</v>
      </c>
      <c r="F253" s="775"/>
      <c r="G253" s="775">
        <v>152</v>
      </c>
      <c r="H253" s="776"/>
      <c r="I253" s="776">
        <v>508341</v>
      </c>
      <c r="J253" s="776">
        <v>96311</v>
      </c>
      <c r="K253" s="776">
        <v>10</v>
      </c>
      <c r="L253" s="777">
        <v>5751</v>
      </c>
      <c r="M253" s="777">
        <v>10</v>
      </c>
      <c r="N253" s="777">
        <v>56</v>
      </c>
      <c r="O253" s="777">
        <v>1</v>
      </c>
      <c r="P253" s="777">
        <v>1004748</v>
      </c>
      <c r="Q253" s="777">
        <v>123</v>
      </c>
      <c r="R253" s="778">
        <v>1615713</v>
      </c>
    </row>
    <row r="254" spans="1:18" ht="16" x14ac:dyDescent="0.2">
      <c r="A254" s="754" t="s">
        <v>221</v>
      </c>
      <c r="B254" s="779">
        <v>9</v>
      </c>
      <c r="C254" s="780">
        <v>1</v>
      </c>
      <c r="D254" s="472">
        <v>90</v>
      </c>
      <c r="E254" s="472">
        <v>90</v>
      </c>
      <c r="F254" s="472">
        <v>1</v>
      </c>
      <c r="G254" s="781">
        <v>18</v>
      </c>
      <c r="H254" s="776">
        <v>1</v>
      </c>
      <c r="I254" s="776">
        <v>6793</v>
      </c>
      <c r="J254" s="776">
        <v>159</v>
      </c>
      <c r="K254" s="776"/>
      <c r="L254" s="777">
        <v>423</v>
      </c>
      <c r="M254" s="777">
        <v>4</v>
      </c>
      <c r="N254" s="777">
        <v>85</v>
      </c>
      <c r="O254" s="777">
        <v>1</v>
      </c>
      <c r="P254" s="777">
        <v>17321</v>
      </c>
      <c r="Q254" s="777">
        <v>146</v>
      </c>
      <c r="R254" s="778">
        <v>25142</v>
      </c>
    </row>
    <row r="255" spans="1:18" ht="16" x14ac:dyDescent="0.2">
      <c r="A255" s="754" t="s">
        <v>222</v>
      </c>
      <c r="B255" s="779">
        <v>1</v>
      </c>
      <c r="C255" s="780"/>
      <c r="D255" s="472">
        <v>5</v>
      </c>
      <c r="E255" s="472">
        <v>2</v>
      </c>
      <c r="F255" s="781"/>
      <c r="G255" s="781">
        <v>3</v>
      </c>
      <c r="H255" s="776"/>
      <c r="I255" s="776">
        <v>116</v>
      </c>
      <c r="J255" s="776">
        <v>5</v>
      </c>
      <c r="K255" s="776"/>
      <c r="L255" s="777">
        <v>28</v>
      </c>
      <c r="M255" s="777"/>
      <c r="N255" s="777">
        <v>2</v>
      </c>
      <c r="O255" s="777"/>
      <c r="P255" s="777">
        <v>226</v>
      </c>
      <c r="Q255" s="777"/>
      <c r="R255" s="778">
        <v>388</v>
      </c>
    </row>
    <row r="256" spans="1:18" ht="16" x14ac:dyDescent="0.2">
      <c r="A256" s="754" t="s">
        <v>223</v>
      </c>
      <c r="B256" s="779">
        <v>2</v>
      </c>
      <c r="C256" s="780"/>
      <c r="D256" s="472">
        <v>4</v>
      </c>
      <c r="E256" s="472">
        <v>2</v>
      </c>
      <c r="F256" s="472"/>
      <c r="G256" s="781">
        <v>1</v>
      </c>
      <c r="H256" s="776"/>
      <c r="I256" s="776">
        <v>75</v>
      </c>
      <c r="J256" s="776">
        <v>7</v>
      </c>
      <c r="K256" s="776"/>
      <c r="L256" s="777">
        <v>9</v>
      </c>
      <c r="M256" s="777"/>
      <c r="N256" s="777">
        <v>1</v>
      </c>
      <c r="O256" s="777">
        <v>3</v>
      </c>
      <c r="P256" s="777">
        <v>161</v>
      </c>
      <c r="Q256" s="777">
        <v>1</v>
      </c>
      <c r="R256" s="778">
        <v>266</v>
      </c>
    </row>
    <row r="257" spans="1:18" ht="16" x14ac:dyDescent="0.2">
      <c r="A257" s="754" t="s">
        <v>224</v>
      </c>
      <c r="B257" s="779"/>
      <c r="C257" s="780"/>
      <c r="D257" s="472"/>
      <c r="E257" s="472"/>
      <c r="F257" s="472"/>
      <c r="G257" s="781"/>
      <c r="H257" s="776"/>
      <c r="I257" s="776">
        <v>45</v>
      </c>
      <c r="J257" s="776">
        <v>4</v>
      </c>
      <c r="K257" s="776"/>
      <c r="L257" s="777">
        <v>2</v>
      </c>
      <c r="M257" s="777"/>
      <c r="N257" s="777">
        <v>2</v>
      </c>
      <c r="O257" s="777"/>
      <c r="P257" s="777">
        <v>118</v>
      </c>
      <c r="Q257" s="777">
        <v>1</v>
      </c>
      <c r="R257" s="778">
        <v>172</v>
      </c>
    </row>
    <row r="258" spans="1:18" ht="16" x14ac:dyDescent="0.2">
      <c r="A258" s="754" t="s">
        <v>225</v>
      </c>
      <c r="B258" s="779">
        <v>92</v>
      </c>
      <c r="C258" s="780"/>
      <c r="D258" s="472">
        <v>364</v>
      </c>
      <c r="E258" s="472">
        <v>341</v>
      </c>
      <c r="F258" s="472">
        <v>1</v>
      </c>
      <c r="G258" s="781">
        <v>67</v>
      </c>
      <c r="H258" s="776">
        <v>1</v>
      </c>
      <c r="I258" s="776">
        <v>128566</v>
      </c>
      <c r="J258" s="776">
        <v>1593</v>
      </c>
      <c r="K258" s="776"/>
      <c r="L258" s="777">
        <v>4885</v>
      </c>
      <c r="M258" s="777">
        <v>15</v>
      </c>
      <c r="N258" s="777">
        <v>306</v>
      </c>
      <c r="O258" s="777"/>
      <c r="P258" s="777">
        <v>381277</v>
      </c>
      <c r="Q258" s="777">
        <v>372</v>
      </c>
      <c r="R258" s="778">
        <v>517880</v>
      </c>
    </row>
    <row r="259" spans="1:18" ht="16" x14ac:dyDescent="0.2">
      <c r="A259" s="754" t="s">
        <v>226</v>
      </c>
      <c r="B259" s="779"/>
      <c r="C259" s="780"/>
      <c r="D259" s="472"/>
      <c r="E259" s="472"/>
      <c r="F259" s="472"/>
      <c r="G259" s="781"/>
      <c r="H259" s="776"/>
      <c r="I259" s="776">
        <v>478</v>
      </c>
      <c r="J259" s="776">
        <v>41</v>
      </c>
      <c r="K259" s="776"/>
      <c r="L259" s="777">
        <v>11</v>
      </c>
      <c r="M259" s="777"/>
      <c r="N259" s="777"/>
      <c r="O259" s="777"/>
      <c r="P259" s="777">
        <v>961</v>
      </c>
      <c r="Q259" s="777">
        <v>1</v>
      </c>
      <c r="R259" s="778">
        <v>1492</v>
      </c>
    </row>
    <row r="260" spans="1:18" ht="17" thickBot="1" x14ac:dyDescent="0.2">
      <c r="A260" s="782" t="s">
        <v>528</v>
      </c>
      <c r="B260" s="783">
        <v>165</v>
      </c>
      <c r="C260" s="784">
        <v>1</v>
      </c>
      <c r="D260" s="784">
        <v>508</v>
      </c>
      <c r="E260" s="784">
        <v>539</v>
      </c>
      <c r="F260" s="784">
        <v>2</v>
      </c>
      <c r="G260" s="784">
        <v>241</v>
      </c>
      <c r="H260" s="784">
        <v>2</v>
      </c>
      <c r="I260" s="784">
        <v>644414</v>
      </c>
      <c r="J260" s="784">
        <v>98120</v>
      </c>
      <c r="K260" s="784">
        <v>10</v>
      </c>
      <c r="L260" s="784">
        <v>11109</v>
      </c>
      <c r="M260" s="784">
        <v>29</v>
      </c>
      <c r="N260" s="784">
        <v>452</v>
      </c>
      <c r="O260" s="784">
        <v>5</v>
      </c>
      <c r="P260" s="784">
        <v>1404812</v>
      </c>
      <c r="Q260" s="784">
        <v>644</v>
      </c>
      <c r="R260" s="785">
        <v>2161053</v>
      </c>
    </row>
    <row r="282" spans="1:9" ht="16" x14ac:dyDescent="0.15">
      <c r="A282" s="786" t="s">
        <v>535</v>
      </c>
      <c r="B282" s="787"/>
      <c r="C282" s="787"/>
      <c r="D282" s="787"/>
      <c r="E282" s="787"/>
      <c r="F282" s="627"/>
      <c r="G282" s="627"/>
      <c r="H282" s="627"/>
      <c r="I282" s="627"/>
    </row>
    <row r="283" spans="1:9" ht="85" x14ac:dyDescent="0.15">
      <c r="A283" s="386" t="s">
        <v>322</v>
      </c>
      <c r="B283" s="352" t="s">
        <v>516</v>
      </c>
      <c r="C283" s="788" t="s">
        <v>515</v>
      </c>
      <c r="D283" s="386" t="s">
        <v>531</v>
      </c>
      <c r="E283" s="386" t="s">
        <v>321</v>
      </c>
      <c r="F283" s="386" t="s">
        <v>322</v>
      </c>
      <c r="G283" s="788" t="s">
        <v>515</v>
      </c>
      <c r="H283" s="352" t="s">
        <v>516</v>
      </c>
      <c r="I283" s="386" t="s">
        <v>531</v>
      </c>
    </row>
    <row r="284" spans="1:9" ht="16" x14ac:dyDescent="0.15">
      <c r="A284" s="789" t="s">
        <v>325</v>
      </c>
      <c r="B284" s="466">
        <v>479892.61769794498</v>
      </c>
      <c r="C284" s="485">
        <v>111813507</v>
      </c>
      <c r="D284" s="485">
        <v>300548</v>
      </c>
      <c r="E284" s="464">
        <v>1</v>
      </c>
      <c r="F284" s="789" t="s">
        <v>325</v>
      </c>
      <c r="G284" s="485">
        <v>111813507</v>
      </c>
      <c r="H284" s="466">
        <v>479892.61769794498</v>
      </c>
      <c r="I284" s="485">
        <v>300548</v>
      </c>
    </row>
    <row r="285" spans="1:9" ht="16" x14ac:dyDescent="0.15">
      <c r="A285" s="789" t="s">
        <v>285</v>
      </c>
      <c r="B285" s="466">
        <v>46505.765860612497</v>
      </c>
      <c r="C285" s="485">
        <v>7615486</v>
      </c>
      <c r="D285" s="485">
        <v>72368</v>
      </c>
      <c r="E285" s="464">
        <v>2</v>
      </c>
      <c r="F285" s="789" t="s">
        <v>285</v>
      </c>
      <c r="G285" s="485">
        <v>7615486</v>
      </c>
      <c r="H285" s="466">
        <v>46505.765860612497</v>
      </c>
      <c r="I285" s="485">
        <v>72368</v>
      </c>
    </row>
    <row r="286" spans="1:9" ht="16" x14ac:dyDescent="0.15">
      <c r="A286" s="789" t="s">
        <v>288</v>
      </c>
      <c r="B286" s="466">
        <v>22134.1575408075</v>
      </c>
      <c r="C286" s="485">
        <v>5657490</v>
      </c>
      <c r="D286" s="485">
        <v>44020</v>
      </c>
      <c r="E286" s="464">
        <v>3</v>
      </c>
      <c r="F286" s="789" t="s">
        <v>332</v>
      </c>
      <c r="G286" s="485">
        <v>6554512</v>
      </c>
      <c r="H286" s="466">
        <v>10288.0135527737</v>
      </c>
      <c r="I286" s="485">
        <v>8290</v>
      </c>
    </row>
    <row r="287" spans="1:9" ht="16" x14ac:dyDescent="0.15">
      <c r="A287" s="789" t="s">
        <v>327</v>
      </c>
      <c r="B287" s="466">
        <v>18549.907770195001</v>
      </c>
      <c r="C287" s="485">
        <v>4723068</v>
      </c>
      <c r="D287" s="485">
        <v>21516</v>
      </c>
      <c r="E287" s="464">
        <v>4</v>
      </c>
      <c r="F287" s="789" t="s">
        <v>288</v>
      </c>
      <c r="G287" s="485">
        <v>5657490</v>
      </c>
      <c r="H287" s="466">
        <v>22134.1575408075</v>
      </c>
      <c r="I287" s="485">
        <v>44020</v>
      </c>
    </row>
    <row r="288" spans="1:9" ht="16" x14ac:dyDescent="0.15">
      <c r="A288" s="789" t="s">
        <v>259</v>
      </c>
      <c r="B288" s="466">
        <v>18300.978355810901</v>
      </c>
      <c r="C288" s="485">
        <v>2520149</v>
      </c>
      <c r="D288" s="485">
        <v>18444</v>
      </c>
      <c r="E288" s="464">
        <v>5</v>
      </c>
      <c r="F288" s="789" t="s">
        <v>256</v>
      </c>
      <c r="G288" s="485">
        <v>5333717</v>
      </c>
      <c r="H288" s="466">
        <v>17680.0682599432</v>
      </c>
      <c r="I288" s="485">
        <v>22898</v>
      </c>
    </row>
    <row r="289" spans="1:9" ht="16" x14ac:dyDescent="0.15">
      <c r="A289" s="789" t="s">
        <v>256</v>
      </c>
      <c r="B289" s="466">
        <v>17680.0682599432</v>
      </c>
      <c r="C289" s="485">
        <v>5333717</v>
      </c>
      <c r="D289" s="485">
        <v>22898</v>
      </c>
      <c r="E289" s="464">
        <v>6</v>
      </c>
      <c r="F289" s="789" t="s">
        <v>327</v>
      </c>
      <c r="G289" s="485">
        <v>4723068</v>
      </c>
      <c r="H289" s="466">
        <v>18549.907770195001</v>
      </c>
      <c r="I289" s="485">
        <v>21516</v>
      </c>
    </row>
    <row r="290" spans="1:9" ht="16" x14ac:dyDescent="0.15">
      <c r="A290" s="789" t="s">
        <v>315</v>
      </c>
      <c r="B290" s="466">
        <v>13115.597670277501</v>
      </c>
      <c r="C290" s="485">
        <v>3700077</v>
      </c>
      <c r="D290" s="485">
        <v>17459</v>
      </c>
      <c r="E290" s="464">
        <v>7</v>
      </c>
      <c r="F290" s="789" t="s">
        <v>315</v>
      </c>
      <c r="G290" s="485">
        <v>3700077</v>
      </c>
      <c r="H290" s="466">
        <v>13115.597670277501</v>
      </c>
      <c r="I290" s="485">
        <v>17459</v>
      </c>
    </row>
    <row r="291" spans="1:9" ht="16" x14ac:dyDescent="0.15">
      <c r="A291" s="789" t="s">
        <v>328</v>
      </c>
      <c r="B291" s="466">
        <v>11355.8076865151</v>
      </c>
      <c r="C291" s="485">
        <v>2340853</v>
      </c>
      <c r="D291" s="485">
        <v>35862</v>
      </c>
      <c r="E291" s="464">
        <v>8</v>
      </c>
      <c r="F291" s="789" t="s">
        <v>331</v>
      </c>
      <c r="G291" s="485">
        <v>2976662</v>
      </c>
      <c r="H291" s="466">
        <v>10775.353098109301</v>
      </c>
      <c r="I291" s="485">
        <v>66232</v>
      </c>
    </row>
    <row r="292" spans="1:9" ht="16" x14ac:dyDescent="0.15">
      <c r="A292" s="789" t="s">
        <v>331</v>
      </c>
      <c r="B292" s="466">
        <v>10775.353098109301</v>
      </c>
      <c r="C292" s="485">
        <v>2976662</v>
      </c>
      <c r="D292" s="485">
        <v>66232</v>
      </c>
      <c r="E292" s="464">
        <v>9</v>
      </c>
      <c r="F292" s="789" t="s">
        <v>259</v>
      </c>
      <c r="G292" s="485">
        <v>2520149</v>
      </c>
      <c r="H292" s="466">
        <v>18300.978355810901</v>
      </c>
      <c r="I292" s="485">
        <v>18444</v>
      </c>
    </row>
    <row r="293" spans="1:9" ht="16" x14ac:dyDescent="0.15">
      <c r="A293" s="789" t="s">
        <v>332</v>
      </c>
      <c r="B293" s="466">
        <v>10288.0135527737</v>
      </c>
      <c r="C293" s="485">
        <v>6554512</v>
      </c>
      <c r="D293" s="485">
        <v>8290</v>
      </c>
      <c r="E293" s="464">
        <v>10</v>
      </c>
      <c r="F293" s="789" t="s">
        <v>328</v>
      </c>
      <c r="G293" s="485">
        <v>2340853</v>
      </c>
      <c r="H293" s="466">
        <v>11355.8076865151</v>
      </c>
      <c r="I293" s="485">
        <v>35862</v>
      </c>
    </row>
    <row r="294" spans="1:9" x14ac:dyDescent="0.15">
      <c r="A294" s="627"/>
      <c r="B294" s="627"/>
      <c r="C294" s="723"/>
      <c r="D294" s="724"/>
      <c r="E294" s="627"/>
      <c r="F294" s="627"/>
      <c r="G294" s="627"/>
      <c r="H294" s="627"/>
      <c r="I294" s="627"/>
    </row>
    <row r="295" spans="1:9" x14ac:dyDescent="0.15">
      <c r="A295" s="627" t="s">
        <v>520</v>
      </c>
      <c r="B295" s="627"/>
      <c r="C295" s="723"/>
      <c r="D295" s="724"/>
      <c r="E295" s="627"/>
      <c r="F295" s="627"/>
      <c r="G295" s="627"/>
      <c r="H295" s="627"/>
      <c r="I295" s="627"/>
    </row>
    <row r="297" spans="1:9" ht="16" x14ac:dyDescent="0.15">
      <c r="A297" s="790" t="s">
        <v>536</v>
      </c>
      <c r="B297" s="790"/>
      <c r="C297" s="790"/>
      <c r="D297" s="790"/>
      <c r="E297" s="790"/>
    </row>
    <row r="298" spans="1:9" ht="16" x14ac:dyDescent="0.15">
      <c r="A298" s="334"/>
      <c r="B298" s="334" t="s">
        <v>537</v>
      </c>
      <c r="C298" s="334" t="s">
        <v>538</v>
      </c>
      <c r="D298" s="334" t="s">
        <v>539</v>
      </c>
      <c r="E298" s="334" t="s">
        <v>540</v>
      </c>
    </row>
    <row r="299" spans="1:9" ht="51" x14ac:dyDescent="0.15">
      <c r="A299" s="355">
        <v>1</v>
      </c>
      <c r="B299" s="791" t="s">
        <v>541</v>
      </c>
      <c r="C299" s="359" t="s">
        <v>542</v>
      </c>
      <c r="D299" s="792">
        <v>257031.081605271</v>
      </c>
      <c r="E299" s="793">
        <v>48971618</v>
      </c>
    </row>
    <row r="300" spans="1:9" ht="51" x14ac:dyDescent="0.15">
      <c r="A300" s="355">
        <v>2</v>
      </c>
      <c r="B300" s="791" t="s">
        <v>543</v>
      </c>
      <c r="C300" s="359" t="s">
        <v>542</v>
      </c>
      <c r="D300" s="792">
        <v>163882.37265038199</v>
      </c>
      <c r="E300" s="793">
        <v>31366507</v>
      </c>
    </row>
    <row r="301" spans="1:9" ht="85" x14ac:dyDescent="0.15">
      <c r="A301" s="355">
        <v>3</v>
      </c>
      <c r="B301" s="791" t="s">
        <v>544</v>
      </c>
      <c r="C301" s="359" t="s">
        <v>545</v>
      </c>
      <c r="D301" s="792">
        <v>42901.403469420897</v>
      </c>
      <c r="E301" s="793">
        <v>355120</v>
      </c>
    </row>
    <row r="302" spans="1:9" ht="85" x14ac:dyDescent="0.15">
      <c r="A302" s="355">
        <v>4</v>
      </c>
      <c r="B302" s="791" t="s">
        <v>546</v>
      </c>
      <c r="C302" s="359" t="s">
        <v>547</v>
      </c>
      <c r="D302" s="792">
        <v>40269.786099679703</v>
      </c>
      <c r="E302" s="793">
        <v>321045</v>
      </c>
    </row>
    <row r="303" spans="1:9" ht="136" x14ac:dyDescent="0.15">
      <c r="A303" s="355">
        <v>5</v>
      </c>
      <c r="B303" s="791" t="s">
        <v>548</v>
      </c>
      <c r="C303" s="359" t="s">
        <v>549</v>
      </c>
      <c r="D303" s="792">
        <v>34041.482432225705</v>
      </c>
      <c r="E303" s="793">
        <v>57723</v>
      </c>
    </row>
    <row r="304" spans="1:9" ht="136" x14ac:dyDescent="0.15">
      <c r="A304" s="355">
        <v>6</v>
      </c>
      <c r="B304" s="791" t="s">
        <v>550</v>
      </c>
      <c r="C304" s="359" t="s">
        <v>551</v>
      </c>
      <c r="D304" s="792">
        <v>34022.29557576769</v>
      </c>
      <c r="E304" s="793">
        <v>57691</v>
      </c>
    </row>
    <row r="305" spans="1:5" ht="136" x14ac:dyDescent="0.15">
      <c r="A305" s="355">
        <v>7</v>
      </c>
      <c r="B305" s="791" t="s">
        <v>552</v>
      </c>
      <c r="C305" s="359" t="s">
        <v>553</v>
      </c>
      <c r="D305" s="792">
        <v>33933.953552799212</v>
      </c>
      <c r="E305" s="793">
        <v>57785</v>
      </c>
    </row>
    <row r="306" spans="1:5" ht="136" x14ac:dyDescent="0.15">
      <c r="A306" s="355">
        <v>8</v>
      </c>
      <c r="B306" s="791" t="s">
        <v>554</v>
      </c>
      <c r="C306" s="359" t="s">
        <v>555</v>
      </c>
      <c r="D306" s="792">
        <v>33871.36099208326</v>
      </c>
      <c r="E306" s="793">
        <v>57684</v>
      </c>
    </row>
    <row r="307" spans="1:5" ht="136" x14ac:dyDescent="0.15">
      <c r="A307" s="355">
        <v>9</v>
      </c>
      <c r="B307" s="791" t="s">
        <v>556</v>
      </c>
      <c r="C307" s="359" t="s">
        <v>557</v>
      </c>
      <c r="D307" s="792">
        <v>16102.100693123339</v>
      </c>
      <c r="E307" s="793">
        <v>59348</v>
      </c>
    </row>
    <row r="308" spans="1:5" ht="51" x14ac:dyDescent="0.15">
      <c r="A308" s="355">
        <v>10</v>
      </c>
      <c r="B308" s="791" t="s">
        <v>558</v>
      </c>
      <c r="C308" s="359" t="s">
        <v>542</v>
      </c>
      <c r="D308" s="792">
        <v>14929.1704973131</v>
      </c>
      <c r="E308" s="793">
        <v>5347816</v>
      </c>
    </row>
    <row r="309" spans="1:5" x14ac:dyDescent="0.15">
      <c r="A309" s="524"/>
      <c r="B309" s="524"/>
      <c r="C309" s="524"/>
      <c r="D309" s="524"/>
      <c r="E309" s="794"/>
    </row>
    <row r="310" spans="1:5" x14ac:dyDescent="0.15">
      <c r="A310" s="524"/>
      <c r="B310" s="524"/>
      <c r="C310" s="524"/>
      <c r="D310" s="524"/>
      <c r="E310" s="794"/>
    </row>
    <row r="311" spans="1:5" ht="16" x14ac:dyDescent="0.15">
      <c r="A311" s="1044" t="s">
        <v>559</v>
      </c>
      <c r="B311" s="1045"/>
      <c r="C311" s="1046"/>
      <c r="D311" s="795"/>
      <c r="E311" s="795"/>
    </row>
    <row r="312" spans="1:5" ht="17" x14ac:dyDescent="0.15">
      <c r="A312" s="386"/>
      <c r="B312" s="386" t="s">
        <v>560</v>
      </c>
      <c r="C312" s="386" t="s">
        <v>538</v>
      </c>
      <c r="D312" s="386" t="s">
        <v>561</v>
      </c>
      <c r="E312" s="788" t="s">
        <v>539</v>
      </c>
    </row>
    <row r="313" spans="1:5" ht="51" x14ac:dyDescent="0.15">
      <c r="A313" s="355">
        <v>1</v>
      </c>
      <c r="B313" s="558" t="s">
        <v>541</v>
      </c>
      <c r="C313" s="359" t="s">
        <v>542</v>
      </c>
      <c r="D313" s="485">
        <v>48971618</v>
      </c>
      <c r="E313" s="466">
        <v>257031.081605271</v>
      </c>
    </row>
    <row r="314" spans="1:5" ht="51" x14ac:dyDescent="0.15">
      <c r="A314" s="355">
        <v>2</v>
      </c>
      <c r="B314" s="558" t="s">
        <v>543</v>
      </c>
      <c r="C314" s="359" t="s">
        <v>542</v>
      </c>
      <c r="D314" s="485">
        <v>31366507</v>
      </c>
      <c r="E314" s="466">
        <v>163882.37265038199</v>
      </c>
    </row>
    <row r="315" spans="1:5" ht="51" x14ac:dyDescent="0.15">
      <c r="A315" s="355">
        <v>3</v>
      </c>
      <c r="B315" s="558" t="s">
        <v>562</v>
      </c>
      <c r="C315" s="465" t="s">
        <v>563</v>
      </c>
      <c r="D315" s="485">
        <v>23736422</v>
      </c>
      <c r="E315" s="466">
        <v>13384.2242510346</v>
      </c>
    </row>
    <row r="316" spans="1:5" ht="51" x14ac:dyDescent="0.15">
      <c r="A316" s="355">
        <v>4</v>
      </c>
      <c r="B316" s="558" t="s">
        <v>564</v>
      </c>
      <c r="C316" s="465" t="s">
        <v>565</v>
      </c>
      <c r="D316" s="485">
        <v>22226343</v>
      </c>
      <c r="E316" s="466">
        <v>12.2472226275131</v>
      </c>
    </row>
    <row r="317" spans="1:5" ht="51" x14ac:dyDescent="0.2">
      <c r="A317" s="355">
        <v>5</v>
      </c>
      <c r="B317" s="558" t="s">
        <v>566</v>
      </c>
      <c r="C317" s="796" t="s">
        <v>567</v>
      </c>
      <c r="D317" s="485">
        <v>21957437</v>
      </c>
      <c r="E317" s="466">
        <v>16.8816197719424</v>
      </c>
    </row>
    <row r="318" spans="1:5" ht="51" x14ac:dyDescent="0.15">
      <c r="A318" s="355">
        <v>6</v>
      </c>
      <c r="B318" s="558" t="s">
        <v>558</v>
      </c>
      <c r="C318" s="359" t="s">
        <v>542</v>
      </c>
      <c r="D318" s="485">
        <v>5347816</v>
      </c>
      <c r="E318" s="466">
        <v>14929.1704973131</v>
      </c>
    </row>
    <row r="319" spans="1:5" ht="51" x14ac:dyDescent="0.15">
      <c r="A319" s="355">
        <v>7</v>
      </c>
      <c r="B319" s="558" t="s">
        <v>568</v>
      </c>
      <c r="C319" s="465" t="s">
        <v>569</v>
      </c>
      <c r="D319" s="485">
        <v>2622906</v>
      </c>
      <c r="E319" s="466">
        <v>527.29321924783198</v>
      </c>
    </row>
    <row r="320" spans="1:5" ht="51" x14ac:dyDescent="0.15">
      <c r="A320" s="355">
        <v>8</v>
      </c>
      <c r="B320" s="558" t="s">
        <v>570</v>
      </c>
      <c r="C320" s="465" t="s">
        <v>571</v>
      </c>
      <c r="D320" s="485">
        <v>1794116</v>
      </c>
      <c r="E320" s="466">
        <v>1317.03713720012</v>
      </c>
    </row>
    <row r="321" spans="1:5" ht="51" x14ac:dyDescent="0.15">
      <c r="A321" s="355">
        <v>9</v>
      </c>
      <c r="B321" s="558" t="s">
        <v>572</v>
      </c>
      <c r="C321" s="465" t="s">
        <v>573</v>
      </c>
      <c r="D321" s="485">
        <v>1622765</v>
      </c>
      <c r="E321" s="466">
        <v>638.18084354326095</v>
      </c>
    </row>
    <row r="322" spans="1:5" ht="51" x14ac:dyDescent="0.15">
      <c r="A322" s="355">
        <v>10</v>
      </c>
      <c r="B322" s="558" t="s">
        <v>574</v>
      </c>
      <c r="C322" s="465" t="s">
        <v>571</v>
      </c>
      <c r="D322" s="485">
        <v>1603822</v>
      </c>
      <c r="E322" s="466">
        <v>1537.1839381940599</v>
      </c>
    </row>
    <row r="323" spans="1:5" x14ac:dyDescent="0.15">
      <c r="A323" s="522"/>
      <c r="B323" s="522"/>
      <c r="C323" s="598"/>
      <c r="D323" s="588"/>
      <c r="E323" s="522"/>
    </row>
    <row r="324" spans="1:5" x14ac:dyDescent="0.15">
      <c r="A324" s="522"/>
      <c r="B324" s="522"/>
      <c r="C324" s="598"/>
      <c r="D324" s="588"/>
      <c r="E324" s="522"/>
    </row>
    <row r="325" spans="1:5" x14ac:dyDescent="0.15">
      <c r="A325" s="797" t="s">
        <v>575</v>
      </c>
      <c r="B325" s="522"/>
      <c r="C325" s="598"/>
      <c r="D325" s="588"/>
      <c r="E325" s="522"/>
    </row>
    <row r="326" spans="1:5" ht="14" x14ac:dyDescent="0.15">
      <c r="A326" s="571" t="s">
        <v>576</v>
      </c>
      <c r="B326" s="571"/>
      <c r="C326" s="571"/>
      <c r="D326" s="588"/>
      <c r="E326" s="522"/>
    </row>
  </sheetData>
  <mergeCells count="12">
    <mergeCell ref="A311:C311"/>
    <mergeCell ref="A1:J1"/>
    <mergeCell ref="A67:C67"/>
    <mergeCell ref="A72:A73"/>
    <mergeCell ref="B72:Y72"/>
    <mergeCell ref="A90:A91"/>
    <mergeCell ref="B90:Y90"/>
    <mergeCell ref="B143:Y143"/>
    <mergeCell ref="B154:Y154"/>
    <mergeCell ref="B226:R226"/>
    <mergeCell ref="B238:R238"/>
    <mergeCell ref="B251:R251"/>
  </mergeCells>
  <printOptions horizontalCentered="1"/>
  <pageMargins left="0.75" right="0.75" top="1" bottom="1" header="0.5" footer="0.5"/>
  <pageSetup scale="75"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9BE93-8A65-934C-BC3A-0D8610E095C9}">
  <sheetPr>
    <tabColor theme="0"/>
  </sheetPr>
  <dimension ref="A1:U180"/>
  <sheetViews>
    <sheetView topLeftCell="O1" workbookViewId="0">
      <selection activeCell="E32" sqref="E32"/>
    </sheetView>
  </sheetViews>
  <sheetFormatPr baseColWidth="10" defaultRowHeight="13" x14ac:dyDescent="0.15"/>
  <cols>
    <col min="1" max="1" width="10.83203125" style="1"/>
    <col min="2" max="13" width="10.83203125" style="2"/>
    <col min="14" max="17" width="13.6640625" style="2" customWidth="1"/>
    <col min="18" max="18" width="13.1640625" style="2" bestFit="1" customWidth="1"/>
    <col min="19" max="19" width="23.33203125" style="2" bestFit="1" customWidth="1"/>
    <col min="20" max="16384" width="10.83203125" style="2"/>
  </cols>
  <sheetData>
    <row r="1" spans="1:20" ht="26" customHeight="1" x14ac:dyDescent="0.15"/>
    <row r="2" spans="1:20" x14ac:dyDescent="0.15">
      <c r="A2" s="276" t="s">
        <v>0</v>
      </c>
      <c r="R2" s="2" t="s">
        <v>577</v>
      </c>
      <c r="S2" s="2" t="s">
        <v>578</v>
      </c>
      <c r="T2" s="2" t="s">
        <v>579</v>
      </c>
    </row>
    <row r="3" spans="1:20" x14ac:dyDescent="0.15">
      <c r="A3" s="1" t="s">
        <v>1</v>
      </c>
      <c r="B3" s="2" t="s">
        <v>2</v>
      </c>
      <c r="C3" s="2" t="s">
        <v>3</v>
      </c>
      <c r="D3" s="2" t="s">
        <v>4</v>
      </c>
      <c r="R3" s="2">
        <v>2012</v>
      </c>
      <c r="S3" s="2">
        <v>819</v>
      </c>
      <c r="T3" s="2">
        <v>819</v>
      </c>
    </row>
    <row r="4" spans="1:20" x14ac:dyDescent="0.15">
      <c r="A4" s="798">
        <v>40909</v>
      </c>
      <c r="B4" s="2">
        <v>708</v>
      </c>
      <c r="D4" s="2">
        <f>B4</f>
        <v>708</v>
      </c>
      <c r="R4" s="2">
        <v>2013</v>
      </c>
      <c r="S4" s="2">
        <v>286</v>
      </c>
      <c r="T4" s="2">
        <v>286</v>
      </c>
    </row>
    <row r="5" spans="1:20" x14ac:dyDescent="0.15">
      <c r="A5" s="798">
        <v>40940</v>
      </c>
      <c r="B5" s="2">
        <v>19</v>
      </c>
      <c r="D5" s="2">
        <f>D4+B5</f>
        <v>727</v>
      </c>
      <c r="R5" s="2">
        <v>2014</v>
      </c>
      <c r="S5" s="2">
        <v>597</v>
      </c>
      <c r="T5" s="2">
        <v>596</v>
      </c>
    </row>
    <row r="6" spans="1:20" x14ac:dyDescent="0.15">
      <c r="A6" s="798">
        <v>40969</v>
      </c>
      <c r="B6" s="2">
        <v>5</v>
      </c>
      <c r="D6" s="2">
        <f t="shared" ref="D6:D69" si="0">D5+B6</f>
        <v>732</v>
      </c>
      <c r="R6" s="2">
        <v>2015</v>
      </c>
      <c r="S6" s="2">
        <v>2099</v>
      </c>
      <c r="T6" s="2">
        <v>2097</v>
      </c>
    </row>
    <row r="7" spans="1:20" x14ac:dyDescent="0.15">
      <c r="A7" s="798">
        <v>41000</v>
      </c>
      <c r="B7" s="2">
        <v>6</v>
      </c>
      <c r="D7" s="2">
        <f t="shared" si="0"/>
        <v>738</v>
      </c>
      <c r="R7" s="2">
        <v>2016</v>
      </c>
      <c r="S7" s="2">
        <v>967</v>
      </c>
      <c r="T7" s="2">
        <v>963</v>
      </c>
    </row>
    <row r="8" spans="1:20" x14ac:dyDescent="0.15">
      <c r="A8" s="798">
        <v>41030</v>
      </c>
      <c r="B8" s="2">
        <v>5</v>
      </c>
      <c r="D8" s="2">
        <f t="shared" si="0"/>
        <v>743</v>
      </c>
      <c r="R8" s="2">
        <v>2017</v>
      </c>
      <c r="S8" s="2">
        <v>610</v>
      </c>
      <c r="T8" s="2">
        <v>609</v>
      </c>
    </row>
    <row r="9" spans="1:20" x14ac:dyDescent="0.15">
      <c r="A9" s="798">
        <v>41061</v>
      </c>
      <c r="B9" s="2">
        <v>13</v>
      </c>
      <c r="D9" s="2">
        <f t="shared" si="0"/>
        <v>756</v>
      </c>
      <c r="R9" s="2">
        <v>2018</v>
      </c>
      <c r="S9" s="2">
        <v>1315</v>
      </c>
      <c r="T9" s="2">
        <v>1307</v>
      </c>
    </row>
    <row r="10" spans="1:20" x14ac:dyDescent="0.15">
      <c r="A10" s="798">
        <v>41091</v>
      </c>
      <c r="B10" s="2">
        <v>40</v>
      </c>
      <c r="D10" s="2">
        <f t="shared" si="0"/>
        <v>796</v>
      </c>
      <c r="R10" s="2">
        <v>2019</v>
      </c>
      <c r="S10" s="2">
        <v>869</v>
      </c>
      <c r="T10" s="2">
        <v>843</v>
      </c>
    </row>
    <row r="11" spans="1:20" x14ac:dyDescent="0.15">
      <c r="A11" s="798">
        <v>41122</v>
      </c>
      <c r="B11" s="2">
        <v>1</v>
      </c>
      <c r="D11" s="2">
        <f t="shared" si="0"/>
        <v>797</v>
      </c>
      <c r="R11" s="2">
        <v>2020</v>
      </c>
      <c r="S11" s="2">
        <v>1464</v>
      </c>
      <c r="T11" s="2">
        <v>1449</v>
      </c>
    </row>
    <row r="12" spans="1:20" x14ac:dyDescent="0.15">
      <c r="A12" s="798">
        <v>41153</v>
      </c>
      <c r="B12" s="2">
        <v>15</v>
      </c>
      <c r="D12" s="2">
        <f t="shared" si="0"/>
        <v>812</v>
      </c>
      <c r="R12" s="2">
        <v>2021</v>
      </c>
      <c r="S12" s="2">
        <v>1098</v>
      </c>
      <c r="T12" s="2">
        <v>1047</v>
      </c>
    </row>
    <row r="13" spans="1:20" x14ac:dyDescent="0.15">
      <c r="A13" s="798">
        <v>41183</v>
      </c>
      <c r="B13" s="2">
        <v>6</v>
      </c>
      <c r="D13" s="2">
        <f t="shared" si="0"/>
        <v>818</v>
      </c>
      <c r="R13" s="2">
        <v>2022</v>
      </c>
      <c r="S13" s="2">
        <v>1197</v>
      </c>
      <c r="T13" s="2">
        <v>1080</v>
      </c>
    </row>
    <row r="14" spans="1:20" x14ac:dyDescent="0.15">
      <c r="A14" s="798">
        <v>41214</v>
      </c>
      <c r="B14" s="2">
        <v>37</v>
      </c>
      <c r="D14" s="2">
        <f t="shared" si="0"/>
        <v>855</v>
      </c>
      <c r="R14" s="2">
        <v>2023</v>
      </c>
      <c r="S14" s="2">
        <v>1016</v>
      </c>
      <c r="T14" s="2">
        <v>820</v>
      </c>
    </row>
    <row r="15" spans="1:20" x14ac:dyDescent="0.15">
      <c r="A15" s="798">
        <v>41244</v>
      </c>
      <c r="B15" s="2">
        <v>1</v>
      </c>
      <c r="D15" s="2">
        <f t="shared" si="0"/>
        <v>856</v>
      </c>
      <c r="R15" s="2">
        <v>2024</v>
      </c>
      <c r="S15" s="2">
        <v>1012</v>
      </c>
      <c r="T15" s="2">
        <v>904</v>
      </c>
    </row>
    <row r="16" spans="1:20" x14ac:dyDescent="0.15">
      <c r="A16" s="798">
        <v>41275</v>
      </c>
      <c r="B16" s="2">
        <v>12</v>
      </c>
      <c r="D16" s="2">
        <f t="shared" si="0"/>
        <v>868</v>
      </c>
      <c r="Q16" s="2" t="s">
        <v>508</v>
      </c>
      <c r="R16" s="2">
        <v>2025</v>
      </c>
      <c r="S16" s="2">
        <v>1478</v>
      </c>
      <c r="T16" s="2">
        <v>1214</v>
      </c>
    </row>
    <row r="17" spans="1:20" ht="20" customHeight="1" x14ac:dyDescent="0.15">
      <c r="A17" s="798">
        <v>41306</v>
      </c>
      <c r="B17" s="2">
        <v>1</v>
      </c>
      <c r="D17" s="2">
        <f t="shared" si="0"/>
        <v>869</v>
      </c>
      <c r="R17" s="2">
        <v>2026</v>
      </c>
      <c r="S17" s="2">
        <v>1822</v>
      </c>
      <c r="T17" s="2">
        <v>1143</v>
      </c>
    </row>
    <row r="18" spans="1:20" x14ac:dyDescent="0.15">
      <c r="A18" s="798">
        <v>41334</v>
      </c>
      <c r="B18" s="2">
        <v>27</v>
      </c>
      <c r="C18" s="2">
        <v>5</v>
      </c>
      <c r="D18" s="2">
        <f t="shared" si="0"/>
        <v>896</v>
      </c>
      <c r="S18" s="2">
        <f t="shared" ref="S18:T18" si="1">SUM(S3:S17)</f>
        <v>16649</v>
      </c>
      <c r="T18" s="2">
        <f t="shared" si="1"/>
        <v>15177</v>
      </c>
    </row>
    <row r="19" spans="1:20" x14ac:dyDescent="0.15">
      <c r="A19" s="798">
        <v>41365</v>
      </c>
      <c r="B19" s="2">
        <v>60</v>
      </c>
      <c r="D19" s="2">
        <f t="shared" si="0"/>
        <v>956</v>
      </c>
    </row>
    <row r="20" spans="1:20" x14ac:dyDescent="0.15">
      <c r="A20" s="798">
        <v>41395</v>
      </c>
      <c r="B20" s="2">
        <v>6</v>
      </c>
      <c r="D20" s="2">
        <f t="shared" si="0"/>
        <v>962</v>
      </c>
      <c r="Q20" s="2" t="s">
        <v>508</v>
      </c>
    </row>
    <row r="21" spans="1:20" x14ac:dyDescent="0.15">
      <c r="A21" s="798">
        <v>41426</v>
      </c>
      <c r="B21" s="2">
        <v>33</v>
      </c>
      <c r="C21" s="2">
        <v>3</v>
      </c>
      <c r="D21" s="2">
        <f t="shared" si="0"/>
        <v>995</v>
      </c>
      <c r="Q21" s="798" t="s">
        <v>508</v>
      </c>
      <c r="R21" s="2" t="s">
        <v>579</v>
      </c>
      <c r="S21" s="2" t="s">
        <v>578</v>
      </c>
    </row>
    <row r="22" spans="1:20" x14ac:dyDescent="0.15">
      <c r="A22" s="798">
        <v>41456</v>
      </c>
      <c r="B22" s="2">
        <v>35</v>
      </c>
      <c r="D22" s="2">
        <f t="shared" si="0"/>
        <v>1030</v>
      </c>
      <c r="Q22" s="798">
        <v>45931</v>
      </c>
      <c r="R22" s="2">
        <v>112</v>
      </c>
      <c r="S22" s="2">
        <v>134</v>
      </c>
    </row>
    <row r="23" spans="1:20" x14ac:dyDescent="0.15">
      <c r="A23" s="798">
        <v>41487</v>
      </c>
      <c r="B23" s="2">
        <v>56</v>
      </c>
      <c r="D23" s="2">
        <f t="shared" si="0"/>
        <v>1086</v>
      </c>
      <c r="Q23" s="798">
        <v>45962</v>
      </c>
      <c r="R23" s="2">
        <v>56</v>
      </c>
      <c r="S23" s="2">
        <v>76</v>
      </c>
    </row>
    <row r="24" spans="1:20" x14ac:dyDescent="0.15">
      <c r="A24" s="798">
        <v>41518</v>
      </c>
      <c r="B24" s="2">
        <v>10</v>
      </c>
      <c r="D24" s="2">
        <f t="shared" si="0"/>
        <v>1096</v>
      </c>
      <c r="Q24" s="798">
        <v>45992</v>
      </c>
      <c r="R24" s="2">
        <v>57</v>
      </c>
      <c r="S24" s="2">
        <v>61</v>
      </c>
    </row>
    <row r="25" spans="1:20" x14ac:dyDescent="0.15">
      <c r="A25" s="798">
        <v>41548</v>
      </c>
      <c r="B25" s="2">
        <v>33</v>
      </c>
      <c r="D25" s="2">
        <f t="shared" si="0"/>
        <v>1129</v>
      </c>
      <c r="Q25" s="798">
        <v>46023</v>
      </c>
      <c r="R25" s="2">
        <v>197</v>
      </c>
      <c r="S25" s="2">
        <v>210</v>
      </c>
    </row>
    <row r="26" spans="1:20" x14ac:dyDescent="0.15">
      <c r="A26" s="798">
        <v>41579</v>
      </c>
      <c r="B26" s="2">
        <v>16</v>
      </c>
      <c r="D26" s="2">
        <f t="shared" si="0"/>
        <v>1145</v>
      </c>
      <c r="Q26" s="798">
        <v>46054</v>
      </c>
      <c r="R26" s="2">
        <v>189</v>
      </c>
      <c r="S26" s="2">
        <v>238</v>
      </c>
    </row>
    <row r="27" spans="1:20" x14ac:dyDescent="0.15">
      <c r="A27" s="798">
        <v>41609</v>
      </c>
      <c r="B27" s="2">
        <v>24</v>
      </c>
      <c r="C27" s="2">
        <v>1</v>
      </c>
      <c r="D27" s="2">
        <f t="shared" si="0"/>
        <v>1169</v>
      </c>
      <c r="Q27" s="798">
        <v>46082</v>
      </c>
      <c r="R27" s="2">
        <v>116</v>
      </c>
      <c r="S27" s="2">
        <v>243</v>
      </c>
    </row>
    <row r="28" spans="1:20" x14ac:dyDescent="0.15">
      <c r="A28" s="798">
        <v>41640</v>
      </c>
      <c r="B28" s="2">
        <v>5</v>
      </c>
      <c r="D28" s="2">
        <f t="shared" si="0"/>
        <v>1174</v>
      </c>
      <c r="Q28" s="798">
        <v>46113</v>
      </c>
      <c r="R28" s="2">
        <v>69</v>
      </c>
      <c r="S28" s="2">
        <v>207</v>
      </c>
    </row>
    <row r="29" spans="1:20" x14ac:dyDescent="0.15">
      <c r="A29" s="798">
        <v>41671</v>
      </c>
      <c r="B29" s="2">
        <v>16</v>
      </c>
      <c r="D29" s="2">
        <f t="shared" si="0"/>
        <v>1190</v>
      </c>
      <c r="Q29" s="798">
        <v>46143</v>
      </c>
      <c r="R29" s="2">
        <v>111</v>
      </c>
      <c r="S29" s="2">
        <v>113</v>
      </c>
    </row>
    <row r="30" spans="1:20" x14ac:dyDescent="0.15">
      <c r="A30" s="798">
        <v>41699</v>
      </c>
      <c r="B30" s="2">
        <v>47</v>
      </c>
      <c r="C30" s="2">
        <v>2</v>
      </c>
      <c r="D30" s="2">
        <f t="shared" si="0"/>
        <v>1237</v>
      </c>
      <c r="Q30" s="798">
        <v>46174</v>
      </c>
      <c r="R30" s="2">
        <v>92</v>
      </c>
      <c r="S30" s="2">
        <v>102</v>
      </c>
    </row>
    <row r="31" spans="1:20" x14ac:dyDescent="0.15">
      <c r="A31" s="798">
        <v>41730</v>
      </c>
      <c r="B31" s="2">
        <v>113</v>
      </c>
      <c r="C31" s="2">
        <v>15</v>
      </c>
      <c r="D31" s="2">
        <f t="shared" si="0"/>
        <v>1350</v>
      </c>
      <c r="Q31" s="798">
        <v>46204</v>
      </c>
      <c r="R31" s="2">
        <v>59</v>
      </c>
      <c r="S31" s="2">
        <v>76</v>
      </c>
    </row>
    <row r="32" spans="1:20" x14ac:dyDescent="0.15">
      <c r="A32" s="798">
        <v>41760</v>
      </c>
      <c r="B32" s="2">
        <v>114</v>
      </c>
      <c r="D32" s="2">
        <f t="shared" si="0"/>
        <v>1464</v>
      </c>
      <c r="Q32" s="798">
        <v>46235</v>
      </c>
      <c r="R32" s="2">
        <v>47</v>
      </c>
      <c r="S32" s="2">
        <v>73</v>
      </c>
    </row>
    <row r="33" spans="1:21" x14ac:dyDescent="0.15">
      <c r="A33" s="798">
        <v>41791</v>
      </c>
      <c r="B33" s="2">
        <v>7</v>
      </c>
      <c r="D33" s="2">
        <f t="shared" si="0"/>
        <v>1471</v>
      </c>
      <c r="Q33" s="798">
        <v>46266</v>
      </c>
      <c r="R33" s="2">
        <v>45</v>
      </c>
      <c r="S33" s="2">
        <v>296</v>
      </c>
    </row>
    <row r="34" spans="1:21" x14ac:dyDescent="0.15">
      <c r="A34" s="798">
        <v>41821</v>
      </c>
      <c r="B34" s="2">
        <v>62</v>
      </c>
      <c r="D34" s="2">
        <f t="shared" si="0"/>
        <v>1533</v>
      </c>
      <c r="R34" s="2">
        <f>SUM(R22:R33)</f>
        <v>1150</v>
      </c>
      <c r="S34" s="2">
        <f>SUM(S22:S33)</f>
        <v>1829</v>
      </c>
    </row>
    <row r="35" spans="1:21" x14ac:dyDescent="0.15">
      <c r="A35" s="798">
        <v>41852</v>
      </c>
      <c r="B35" s="2">
        <v>102</v>
      </c>
      <c r="D35" s="2">
        <f t="shared" si="0"/>
        <v>1635</v>
      </c>
    </row>
    <row r="36" spans="1:21" x14ac:dyDescent="0.15">
      <c r="A36" s="798">
        <v>41883</v>
      </c>
      <c r="B36" s="2">
        <v>58</v>
      </c>
      <c r="D36" s="2">
        <f t="shared" si="0"/>
        <v>1693</v>
      </c>
    </row>
    <row r="37" spans="1:21" x14ac:dyDescent="0.15">
      <c r="A37" s="798">
        <v>41913</v>
      </c>
      <c r="B37" s="2">
        <v>403</v>
      </c>
      <c r="D37" s="2">
        <f t="shared" si="0"/>
        <v>2096</v>
      </c>
    </row>
    <row r="38" spans="1:21" x14ac:dyDescent="0.15">
      <c r="A38" s="798">
        <v>41944</v>
      </c>
      <c r="B38" s="2">
        <v>79</v>
      </c>
      <c r="D38" s="2">
        <f t="shared" si="0"/>
        <v>2175</v>
      </c>
    </row>
    <row r="39" spans="1:21" x14ac:dyDescent="0.15">
      <c r="A39" s="798">
        <v>41974</v>
      </c>
      <c r="B39" s="2">
        <v>72</v>
      </c>
      <c r="D39" s="2">
        <f t="shared" si="0"/>
        <v>2247</v>
      </c>
    </row>
    <row r="40" spans="1:21" x14ac:dyDescent="0.15">
      <c r="A40" s="798">
        <v>42005</v>
      </c>
      <c r="B40" s="2">
        <v>63</v>
      </c>
      <c r="D40" s="2">
        <f t="shared" si="0"/>
        <v>2310</v>
      </c>
    </row>
    <row r="41" spans="1:21" x14ac:dyDescent="0.15">
      <c r="A41" s="798">
        <v>42036</v>
      </c>
      <c r="B41" s="2">
        <v>34</v>
      </c>
      <c r="D41" s="2">
        <f t="shared" si="0"/>
        <v>2344</v>
      </c>
    </row>
    <row r="42" spans="1:21" x14ac:dyDescent="0.15">
      <c r="A42" s="798">
        <v>42064</v>
      </c>
      <c r="B42" s="2">
        <v>518</v>
      </c>
      <c r="D42" s="2">
        <f t="shared" si="0"/>
        <v>2862</v>
      </c>
    </row>
    <row r="43" spans="1:21" ht="14" thickBot="1" x14ac:dyDescent="0.2">
      <c r="A43" s="798">
        <v>42095</v>
      </c>
      <c r="B43" s="2">
        <v>47</v>
      </c>
      <c r="D43" s="2">
        <f t="shared" si="0"/>
        <v>2909</v>
      </c>
    </row>
    <row r="44" spans="1:21" ht="105" x14ac:dyDescent="0.15">
      <c r="A44" s="798">
        <v>42125</v>
      </c>
      <c r="B44" s="2">
        <v>308</v>
      </c>
      <c r="D44" s="2">
        <f t="shared" si="0"/>
        <v>3217</v>
      </c>
      <c r="R44" s="799" t="s">
        <v>119</v>
      </c>
      <c r="S44" s="800" t="s">
        <v>580</v>
      </c>
      <c r="T44" s="800" t="s">
        <v>581</v>
      </c>
      <c r="U44" s="801" t="s">
        <v>582</v>
      </c>
    </row>
    <row r="45" spans="1:21" x14ac:dyDescent="0.15">
      <c r="A45" s="798">
        <v>42156</v>
      </c>
      <c r="B45" s="2">
        <v>189</v>
      </c>
      <c r="D45" s="2">
        <f t="shared" si="0"/>
        <v>3406</v>
      </c>
      <c r="R45" s="2" t="s">
        <v>122</v>
      </c>
      <c r="S45" s="2">
        <v>2491</v>
      </c>
      <c r="T45" s="2">
        <v>76</v>
      </c>
      <c r="U45" s="2">
        <f>SUM(S45:T45)</f>
        <v>2567</v>
      </c>
    </row>
    <row r="46" spans="1:21" x14ac:dyDescent="0.15">
      <c r="A46" s="798">
        <v>42186</v>
      </c>
      <c r="B46" s="2">
        <v>153</v>
      </c>
      <c r="D46" s="2">
        <f t="shared" si="0"/>
        <v>3559</v>
      </c>
      <c r="R46" s="2" t="s">
        <v>123</v>
      </c>
      <c r="S46" s="2">
        <v>65</v>
      </c>
      <c r="T46" s="2">
        <v>13</v>
      </c>
      <c r="U46" s="2">
        <f t="shared" ref="U46:U68" si="2">SUM(S46:T46)</f>
        <v>78</v>
      </c>
    </row>
    <row r="47" spans="1:21" x14ac:dyDescent="0.15">
      <c r="A47" s="798">
        <v>42217</v>
      </c>
      <c r="B47" s="2">
        <v>26</v>
      </c>
      <c r="D47" s="2">
        <f t="shared" si="0"/>
        <v>3585</v>
      </c>
      <c r="R47" s="2" t="s">
        <v>124</v>
      </c>
      <c r="S47" s="2">
        <v>180</v>
      </c>
      <c r="U47" s="2">
        <f t="shared" si="2"/>
        <v>180</v>
      </c>
    </row>
    <row r="48" spans="1:21" x14ac:dyDescent="0.15">
      <c r="A48" s="798">
        <v>42248</v>
      </c>
      <c r="B48" s="2">
        <v>208</v>
      </c>
      <c r="D48" s="2">
        <f t="shared" si="0"/>
        <v>3793</v>
      </c>
      <c r="R48" s="2" t="s">
        <v>583</v>
      </c>
      <c r="S48" s="2">
        <v>46</v>
      </c>
      <c r="T48" s="2">
        <v>16</v>
      </c>
      <c r="U48" s="2">
        <f t="shared" si="2"/>
        <v>62</v>
      </c>
    </row>
    <row r="49" spans="1:21" x14ac:dyDescent="0.15">
      <c r="A49" s="798">
        <v>42278</v>
      </c>
      <c r="B49" s="2">
        <v>32</v>
      </c>
      <c r="D49" s="2">
        <f t="shared" si="0"/>
        <v>3825</v>
      </c>
      <c r="R49" s="2" t="s">
        <v>584</v>
      </c>
      <c r="S49" s="2">
        <v>31</v>
      </c>
      <c r="T49" s="2">
        <v>1</v>
      </c>
      <c r="U49" s="2">
        <f t="shared" si="2"/>
        <v>32</v>
      </c>
    </row>
    <row r="50" spans="1:21" x14ac:dyDescent="0.15">
      <c r="A50" s="798">
        <v>42309</v>
      </c>
      <c r="B50" s="2">
        <v>25</v>
      </c>
      <c r="D50" s="2">
        <f t="shared" si="0"/>
        <v>3850</v>
      </c>
      <c r="R50" s="2" t="s">
        <v>585</v>
      </c>
      <c r="S50" s="2">
        <v>12</v>
      </c>
      <c r="U50" s="2">
        <f t="shared" si="2"/>
        <v>12</v>
      </c>
    </row>
    <row r="51" spans="1:21" x14ac:dyDescent="0.15">
      <c r="A51" s="798">
        <v>42339</v>
      </c>
      <c r="B51" s="2">
        <v>48</v>
      </c>
      <c r="D51" s="2">
        <f t="shared" si="0"/>
        <v>3898</v>
      </c>
      <c r="R51" s="2" t="s">
        <v>126</v>
      </c>
      <c r="S51" s="2">
        <v>2647</v>
      </c>
      <c r="T51" s="2">
        <v>912</v>
      </c>
      <c r="U51" s="2">
        <f t="shared" si="2"/>
        <v>3559</v>
      </c>
    </row>
    <row r="52" spans="1:21" x14ac:dyDescent="0.15">
      <c r="A52" s="798">
        <v>42370</v>
      </c>
      <c r="B52" s="2">
        <v>5</v>
      </c>
      <c r="D52" s="2">
        <f t="shared" si="0"/>
        <v>3903</v>
      </c>
      <c r="R52" s="2" t="s">
        <v>127</v>
      </c>
      <c r="S52" s="2">
        <v>848</v>
      </c>
      <c r="U52" s="2">
        <f t="shared" si="2"/>
        <v>848</v>
      </c>
    </row>
    <row r="53" spans="1:21" x14ac:dyDescent="0.15">
      <c r="A53" s="798">
        <v>42401</v>
      </c>
      <c r="B53" s="2">
        <v>79</v>
      </c>
      <c r="D53" s="2">
        <f t="shared" si="0"/>
        <v>3982</v>
      </c>
      <c r="R53" s="2" t="s">
        <v>128</v>
      </c>
      <c r="S53" s="2">
        <v>328</v>
      </c>
      <c r="U53" s="2">
        <f t="shared" si="2"/>
        <v>328</v>
      </c>
    </row>
    <row r="54" spans="1:21" x14ac:dyDescent="0.15">
      <c r="A54" s="798">
        <v>42430</v>
      </c>
      <c r="B54" s="2">
        <v>215</v>
      </c>
      <c r="D54" s="2">
        <f t="shared" si="0"/>
        <v>4197</v>
      </c>
      <c r="R54" s="2" t="s">
        <v>586</v>
      </c>
      <c r="S54" s="2">
        <v>7</v>
      </c>
      <c r="T54" s="2">
        <v>1</v>
      </c>
      <c r="U54" s="2">
        <f t="shared" si="2"/>
        <v>8</v>
      </c>
    </row>
    <row r="55" spans="1:21" x14ac:dyDescent="0.15">
      <c r="A55" s="798">
        <v>42461</v>
      </c>
      <c r="B55" s="2">
        <v>42</v>
      </c>
      <c r="D55" s="2">
        <f t="shared" si="0"/>
        <v>4239</v>
      </c>
      <c r="R55" s="2" t="s">
        <v>587</v>
      </c>
      <c r="S55" s="2">
        <v>4</v>
      </c>
      <c r="U55" s="2">
        <f t="shared" si="2"/>
        <v>4</v>
      </c>
    </row>
    <row r="56" spans="1:21" x14ac:dyDescent="0.15">
      <c r="A56" s="798">
        <v>42491</v>
      </c>
      <c r="B56" s="2">
        <v>120</v>
      </c>
      <c r="D56" s="2">
        <f t="shared" si="0"/>
        <v>4359</v>
      </c>
      <c r="R56" s="2" t="s">
        <v>588</v>
      </c>
      <c r="S56" s="2">
        <v>395</v>
      </c>
      <c r="U56" s="2">
        <f t="shared" si="2"/>
        <v>395</v>
      </c>
    </row>
    <row r="57" spans="1:21" x14ac:dyDescent="0.15">
      <c r="A57" s="798">
        <v>42522</v>
      </c>
      <c r="B57" s="2">
        <v>54</v>
      </c>
      <c r="D57" s="2">
        <f t="shared" si="0"/>
        <v>4413</v>
      </c>
      <c r="R57" s="2" t="s">
        <v>154</v>
      </c>
      <c r="S57" s="2">
        <v>1175</v>
      </c>
      <c r="T57" s="2">
        <v>143</v>
      </c>
      <c r="U57" s="2">
        <f t="shared" si="2"/>
        <v>1318</v>
      </c>
    </row>
    <row r="58" spans="1:21" x14ac:dyDescent="0.15">
      <c r="A58" s="798">
        <v>42552</v>
      </c>
      <c r="B58" s="2">
        <v>46</v>
      </c>
      <c r="D58" s="2">
        <f t="shared" si="0"/>
        <v>4459</v>
      </c>
      <c r="R58" s="2" t="s">
        <v>589</v>
      </c>
      <c r="S58" s="2">
        <v>6</v>
      </c>
      <c r="U58" s="2">
        <f t="shared" si="2"/>
        <v>6</v>
      </c>
    </row>
    <row r="59" spans="1:21" x14ac:dyDescent="0.15">
      <c r="A59" s="798">
        <v>42583</v>
      </c>
      <c r="B59" s="2">
        <v>272</v>
      </c>
      <c r="D59" s="2">
        <f t="shared" si="0"/>
        <v>4731</v>
      </c>
      <c r="R59" s="2" t="s">
        <v>590</v>
      </c>
      <c r="S59" s="2">
        <v>1</v>
      </c>
      <c r="U59" s="2">
        <f t="shared" si="2"/>
        <v>1</v>
      </c>
    </row>
    <row r="60" spans="1:21" x14ac:dyDescent="0.15">
      <c r="A60" s="798">
        <v>42614</v>
      </c>
      <c r="B60" s="2">
        <v>20</v>
      </c>
      <c r="D60" s="2">
        <f t="shared" si="0"/>
        <v>4751</v>
      </c>
      <c r="R60" s="2" t="s">
        <v>130</v>
      </c>
      <c r="S60" s="2">
        <v>1500</v>
      </c>
      <c r="T60" s="2">
        <v>68</v>
      </c>
      <c r="U60" s="2">
        <f t="shared" si="2"/>
        <v>1568</v>
      </c>
    </row>
    <row r="61" spans="1:21" x14ac:dyDescent="0.15">
      <c r="A61" s="798">
        <v>42644</v>
      </c>
      <c r="B61" s="2">
        <v>22</v>
      </c>
      <c r="D61" s="2">
        <f t="shared" si="0"/>
        <v>4773</v>
      </c>
      <c r="R61" s="2" t="s">
        <v>131</v>
      </c>
      <c r="S61" s="2">
        <v>1479</v>
      </c>
      <c r="U61" s="2">
        <f t="shared" si="2"/>
        <v>1479</v>
      </c>
    </row>
    <row r="62" spans="1:21" x14ac:dyDescent="0.15">
      <c r="A62" s="798">
        <v>42675</v>
      </c>
      <c r="B62" s="2">
        <v>62</v>
      </c>
      <c r="D62" s="2">
        <f t="shared" si="0"/>
        <v>4835</v>
      </c>
      <c r="R62" s="2" t="s">
        <v>171</v>
      </c>
      <c r="S62" s="2">
        <v>1705</v>
      </c>
      <c r="U62" s="2">
        <f t="shared" si="2"/>
        <v>1705</v>
      </c>
    </row>
    <row r="63" spans="1:21" x14ac:dyDescent="0.15">
      <c r="A63" s="798">
        <v>42705</v>
      </c>
      <c r="B63" s="2">
        <v>16</v>
      </c>
      <c r="D63" s="2">
        <f t="shared" si="0"/>
        <v>4851</v>
      </c>
      <c r="R63" s="2" t="s">
        <v>591</v>
      </c>
      <c r="S63" s="2">
        <v>7</v>
      </c>
      <c r="U63" s="2">
        <f t="shared" si="2"/>
        <v>7</v>
      </c>
    </row>
    <row r="64" spans="1:21" x14ac:dyDescent="0.15">
      <c r="A64" s="798">
        <v>42736</v>
      </c>
      <c r="B64" s="2">
        <v>23</v>
      </c>
      <c r="D64" s="2">
        <f t="shared" si="0"/>
        <v>4874</v>
      </c>
      <c r="R64" s="2" t="s">
        <v>592</v>
      </c>
      <c r="S64" s="2">
        <v>1693</v>
      </c>
      <c r="T64" s="2">
        <v>237</v>
      </c>
      <c r="U64" s="2">
        <f t="shared" si="2"/>
        <v>1930</v>
      </c>
    </row>
    <row r="65" spans="1:21" x14ac:dyDescent="0.15">
      <c r="A65" s="798">
        <v>42767</v>
      </c>
      <c r="B65" s="2">
        <v>36</v>
      </c>
      <c r="D65" s="2">
        <f t="shared" si="0"/>
        <v>4910</v>
      </c>
      <c r="R65" s="2" t="s">
        <v>593</v>
      </c>
      <c r="S65" s="2">
        <v>187</v>
      </c>
      <c r="U65" s="2">
        <f t="shared" si="2"/>
        <v>187</v>
      </c>
    </row>
    <row r="66" spans="1:21" x14ac:dyDescent="0.15">
      <c r="A66" s="798">
        <v>42795</v>
      </c>
      <c r="B66" s="2">
        <v>72</v>
      </c>
      <c r="D66" s="2">
        <f t="shared" si="0"/>
        <v>4982</v>
      </c>
      <c r="R66" s="2" t="s">
        <v>594</v>
      </c>
      <c r="S66" s="2">
        <v>12</v>
      </c>
      <c r="T66" s="2">
        <v>5</v>
      </c>
      <c r="U66" s="2">
        <f t="shared" si="2"/>
        <v>17</v>
      </c>
    </row>
    <row r="67" spans="1:21" x14ac:dyDescent="0.15">
      <c r="A67" s="798">
        <v>42826</v>
      </c>
      <c r="B67" s="2">
        <v>22</v>
      </c>
      <c r="D67" s="2">
        <f t="shared" si="0"/>
        <v>5004</v>
      </c>
      <c r="R67" s="2" t="s">
        <v>164</v>
      </c>
      <c r="S67" s="2">
        <v>343</v>
      </c>
      <c r="U67" s="2">
        <f t="shared" si="2"/>
        <v>343</v>
      </c>
    </row>
    <row r="68" spans="1:21" x14ac:dyDescent="0.15">
      <c r="A68" s="798">
        <v>42856</v>
      </c>
      <c r="B68" s="2">
        <v>161</v>
      </c>
      <c r="D68" s="2">
        <f t="shared" si="0"/>
        <v>5165</v>
      </c>
      <c r="R68" s="2" t="s">
        <v>595</v>
      </c>
      <c r="S68" s="2">
        <v>15</v>
      </c>
      <c r="U68" s="2">
        <f t="shared" si="2"/>
        <v>15</v>
      </c>
    </row>
    <row r="69" spans="1:21" x14ac:dyDescent="0.15">
      <c r="A69" s="798">
        <v>42887</v>
      </c>
      <c r="B69" s="2">
        <v>20</v>
      </c>
      <c r="D69" s="2">
        <f t="shared" si="0"/>
        <v>5185</v>
      </c>
      <c r="S69" s="2">
        <f>SUM(S45:S68)</f>
        <v>15177</v>
      </c>
      <c r="T69" s="2">
        <f>SUM(T45:T68)</f>
        <v>1472</v>
      </c>
      <c r="U69" s="2">
        <f>SUM(U45:U68)</f>
        <v>16649</v>
      </c>
    </row>
    <row r="70" spans="1:21" x14ac:dyDescent="0.15">
      <c r="A70" s="798">
        <v>42917</v>
      </c>
      <c r="B70" s="2">
        <v>61</v>
      </c>
      <c r="D70" s="2">
        <f t="shared" ref="D70:D133" si="3">D69+B70</f>
        <v>5246</v>
      </c>
      <c r="Q70" s="2" t="s">
        <v>122</v>
      </c>
    </row>
    <row r="71" spans="1:21" x14ac:dyDescent="0.15">
      <c r="A71" s="798">
        <v>42948</v>
      </c>
      <c r="B71" s="2">
        <v>66</v>
      </c>
      <c r="D71" s="2">
        <f t="shared" si="3"/>
        <v>5312</v>
      </c>
      <c r="Q71" s="2" t="s">
        <v>123</v>
      </c>
      <c r="R71" s="311" t="s">
        <v>596</v>
      </c>
    </row>
    <row r="72" spans="1:21" x14ac:dyDescent="0.15">
      <c r="A72" s="798">
        <v>42979</v>
      </c>
      <c r="B72" s="2">
        <v>53</v>
      </c>
      <c r="D72" s="2">
        <f t="shared" si="3"/>
        <v>5365</v>
      </c>
      <c r="Q72" s="2" t="s">
        <v>597</v>
      </c>
      <c r="R72" s="311" t="s">
        <v>598</v>
      </c>
    </row>
    <row r="73" spans="1:21" x14ac:dyDescent="0.15">
      <c r="A73" s="798">
        <v>43009</v>
      </c>
      <c r="B73" s="2">
        <v>93</v>
      </c>
      <c r="D73" s="2">
        <f t="shared" si="3"/>
        <v>5458</v>
      </c>
      <c r="Q73" s="2" t="s">
        <v>583</v>
      </c>
      <c r="R73" s="311" t="s">
        <v>599</v>
      </c>
    </row>
    <row r="74" spans="1:21" x14ac:dyDescent="0.15">
      <c r="A74" s="798">
        <v>43040</v>
      </c>
      <c r="B74" s="2">
        <v>106</v>
      </c>
      <c r="D74" s="2">
        <f t="shared" si="3"/>
        <v>5564</v>
      </c>
      <c r="Q74" s="2" t="s">
        <v>600</v>
      </c>
      <c r="R74" s="311" t="s">
        <v>601</v>
      </c>
    </row>
    <row r="75" spans="1:21" x14ac:dyDescent="0.15">
      <c r="A75" s="798">
        <v>43070</v>
      </c>
      <c r="B75" s="2">
        <v>260</v>
      </c>
      <c r="D75" s="2">
        <f t="shared" si="3"/>
        <v>5824</v>
      </c>
      <c r="Q75" s="2" t="s">
        <v>585</v>
      </c>
      <c r="R75" s="311" t="s">
        <v>602</v>
      </c>
    </row>
    <row r="76" spans="1:21" x14ac:dyDescent="0.15">
      <c r="A76" s="798">
        <v>43101</v>
      </c>
      <c r="B76" s="2">
        <v>64</v>
      </c>
      <c r="D76" s="2">
        <f t="shared" si="3"/>
        <v>5888</v>
      </c>
      <c r="Q76" s="2" t="s">
        <v>126</v>
      </c>
      <c r="R76" s="311" t="s">
        <v>603</v>
      </c>
    </row>
    <row r="77" spans="1:21" x14ac:dyDescent="0.15">
      <c r="A77" s="798">
        <v>43132</v>
      </c>
      <c r="B77" s="2">
        <v>141</v>
      </c>
      <c r="D77" s="2">
        <f t="shared" si="3"/>
        <v>6029</v>
      </c>
      <c r="Q77" s="2" t="s">
        <v>127</v>
      </c>
      <c r="R77" s="311" t="s">
        <v>604</v>
      </c>
    </row>
    <row r="78" spans="1:21" x14ac:dyDescent="0.15">
      <c r="A78" s="798">
        <v>43160</v>
      </c>
      <c r="B78" s="2">
        <v>80</v>
      </c>
      <c r="D78" s="2">
        <f t="shared" si="3"/>
        <v>6109</v>
      </c>
      <c r="Q78" s="2" t="s">
        <v>128</v>
      </c>
      <c r="R78" s="311" t="s">
        <v>605</v>
      </c>
    </row>
    <row r="79" spans="1:21" x14ac:dyDescent="0.15">
      <c r="A79" s="798">
        <v>43191</v>
      </c>
      <c r="B79" s="2">
        <v>96</v>
      </c>
      <c r="D79" s="2">
        <f t="shared" si="3"/>
        <v>6205</v>
      </c>
      <c r="Q79" s="2" t="s">
        <v>586</v>
      </c>
      <c r="R79" s="311" t="s">
        <v>606</v>
      </c>
    </row>
    <row r="80" spans="1:21" x14ac:dyDescent="0.15">
      <c r="A80" s="798">
        <v>43221</v>
      </c>
      <c r="B80" s="2">
        <v>43</v>
      </c>
      <c r="D80" s="2">
        <f t="shared" si="3"/>
        <v>6248</v>
      </c>
      <c r="Q80" s="2" t="s">
        <v>587</v>
      </c>
      <c r="R80" s="311" t="s">
        <v>607</v>
      </c>
    </row>
    <row r="81" spans="1:18" x14ac:dyDescent="0.15">
      <c r="A81" s="798">
        <v>43252</v>
      </c>
      <c r="B81" s="2">
        <v>249</v>
      </c>
      <c r="D81" s="2">
        <f t="shared" si="3"/>
        <v>6497</v>
      </c>
      <c r="Q81" s="2" t="s">
        <v>608</v>
      </c>
      <c r="R81" s="311" t="s">
        <v>609</v>
      </c>
    </row>
    <row r="82" spans="1:18" x14ac:dyDescent="0.15">
      <c r="A82" s="798">
        <v>43282</v>
      </c>
      <c r="B82" s="2">
        <v>47</v>
      </c>
      <c r="D82" s="2">
        <f t="shared" si="3"/>
        <v>6544</v>
      </c>
      <c r="Q82" s="2" t="s">
        <v>129</v>
      </c>
      <c r="R82" s="311" t="s">
        <v>610</v>
      </c>
    </row>
    <row r="83" spans="1:18" x14ac:dyDescent="0.15">
      <c r="A83" s="798">
        <v>43313</v>
      </c>
      <c r="B83" s="2">
        <v>50</v>
      </c>
      <c r="D83" s="2">
        <f t="shared" si="3"/>
        <v>6594</v>
      </c>
      <c r="Q83" s="2" t="s">
        <v>589</v>
      </c>
      <c r="R83" s="311" t="s">
        <v>611</v>
      </c>
    </row>
    <row r="84" spans="1:18" x14ac:dyDescent="0.15">
      <c r="A84" s="798">
        <v>43344</v>
      </c>
      <c r="B84" s="2">
        <v>82</v>
      </c>
      <c r="D84" s="2">
        <f t="shared" si="3"/>
        <v>6676</v>
      </c>
      <c r="Q84" s="2" t="s">
        <v>130</v>
      </c>
      <c r="R84" s="311" t="s">
        <v>612</v>
      </c>
    </row>
    <row r="85" spans="1:18" x14ac:dyDescent="0.15">
      <c r="A85" s="798">
        <v>43374</v>
      </c>
      <c r="B85" s="2">
        <v>61</v>
      </c>
      <c r="D85" s="2">
        <f t="shared" si="3"/>
        <v>6737</v>
      </c>
      <c r="Q85" s="2" t="s">
        <v>131</v>
      </c>
      <c r="R85" s="311" t="s">
        <v>613</v>
      </c>
    </row>
    <row r="86" spans="1:18" x14ac:dyDescent="0.15">
      <c r="A86" s="798">
        <v>43405</v>
      </c>
      <c r="B86" s="2">
        <v>39</v>
      </c>
      <c r="D86" s="2">
        <f t="shared" si="3"/>
        <v>6776</v>
      </c>
      <c r="Q86" s="2" t="s">
        <v>132</v>
      </c>
      <c r="R86" s="311" t="s">
        <v>614</v>
      </c>
    </row>
    <row r="87" spans="1:18" x14ac:dyDescent="0.15">
      <c r="A87" s="798">
        <v>43435</v>
      </c>
      <c r="B87" s="2">
        <v>97</v>
      </c>
      <c r="D87" s="2">
        <f t="shared" si="3"/>
        <v>6873</v>
      </c>
      <c r="Q87" s="2" t="s">
        <v>591</v>
      </c>
      <c r="R87" s="311" t="s">
        <v>615</v>
      </c>
    </row>
    <row r="88" spans="1:18" x14ac:dyDescent="0.15">
      <c r="A88" s="798">
        <v>43466</v>
      </c>
      <c r="B88" s="2">
        <v>56</v>
      </c>
      <c r="D88" s="2">
        <f t="shared" si="3"/>
        <v>6929</v>
      </c>
      <c r="Q88" s="2" t="s">
        <v>133</v>
      </c>
      <c r="R88" s="311" t="s">
        <v>616</v>
      </c>
    </row>
    <row r="89" spans="1:18" x14ac:dyDescent="0.15">
      <c r="A89" s="798">
        <v>43497</v>
      </c>
      <c r="B89" s="2">
        <v>87</v>
      </c>
      <c r="D89" s="2">
        <f t="shared" si="3"/>
        <v>7016</v>
      </c>
      <c r="Q89" s="2" t="s">
        <v>593</v>
      </c>
      <c r="R89" s="311" t="s">
        <v>617</v>
      </c>
    </row>
    <row r="90" spans="1:18" x14ac:dyDescent="0.15">
      <c r="A90" s="798">
        <v>43525</v>
      </c>
      <c r="B90" s="2">
        <v>50</v>
      </c>
      <c r="D90" s="2">
        <f t="shared" si="3"/>
        <v>7066</v>
      </c>
      <c r="Q90" s="2" t="s">
        <v>594</v>
      </c>
      <c r="R90" s="311" t="s">
        <v>618</v>
      </c>
    </row>
    <row r="91" spans="1:18" x14ac:dyDescent="0.15">
      <c r="A91" s="798">
        <v>43556</v>
      </c>
      <c r="B91" s="2">
        <v>30</v>
      </c>
      <c r="D91" s="2">
        <f t="shared" si="3"/>
        <v>7096</v>
      </c>
      <c r="Q91" s="2" t="s">
        <v>164</v>
      </c>
      <c r="R91" s="2" t="s">
        <v>619</v>
      </c>
    </row>
    <row r="92" spans="1:18" x14ac:dyDescent="0.15">
      <c r="A92" s="798">
        <v>43586</v>
      </c>
      <c r="B92" s="2">
        <v>60</v>
      </c>
      <c r="D92" s="2">
        <f t="shared" si="3"/>
        <v>7156</v>
      </c>
      <c r="Q92" s="2" t="s">
        <v>595</v>
      </c>
      <c r="R92" s="311" t="s">
        <v>164</v>
      </c>
    </row>
    <row r="93" spans="1:18" x14ac:dyDescent="0.15">
      <c r="A93" s="798">
        <v>43617</v>
      </c>
      <c r="B93" s="2">
        <v>134</v>
      </c>
      <c r="D93" s="2">
        <f t="shared" si="3"/>
        <v>7290</v>
      </c>
      <c r="R93" s="311" t="s">
        <v>620</v>
      </c>
    </row>
    <row r="94" spans="1:18" x14ac:dyDescent="0.15">
      <c r="A94" s="798">
        <v>43647</v>
      </c>
      <c r="B94" s="2">
        <v>62</v>
      </c>
      <c r="D94" s="2">
        <f t="shared" si="3"/>
        <v>7352</v>
      </c>
    </row>
    <row r="95" spans="1:18" x14ac:dyDescent="0.15">
      <c r="A95" s="798">
        <v>43678</v>
      </c>
      <c r="B95" s="2">
        <v>131</v>
      </c>
      <c r="D95" s="2">
        <f t="shared" si="3"/>
        <v>7483</v>
      </c>
    </row>
    <row r="96" spans="1:18" x14ac:dyDescent="0.15">
      <c r="A96" s="798">
        <v>43709</v>
      </c>
      <c r="B96" s="2">
        <v>59</v>
      </c>
      <c r="D96" s="2">
        <f t="shared" si="3"/>
        <v>7542</v>
      </c>
    </row>
    <row r="97" spans="1:4" x14ac:dyDescent="0.15">
      <c r="A97" s="798">
        <v>43739</v>
      </c>
      <c r="B97" s="2">
        <v>80</v>
      </c>
      <c r="D97" s="2">
        <f t="shared" si="3"/>
        <v>7622</v>
      </c>
    </row>
    <row r="98" spans="1:4" x14ac:dyDescent="0.15">
      <c r="A98" s="798">
        <v>43770</v>
      </c>
      <c r="B98" s="2">
        <v>69</v>
      </c>
      <c r="D98" s="2">
        <f t="shared" si="3"/>
        <v>7691</v>
      </c>
    </row>
    <row r="99" spans="1:4" x14ac:dyDescent="0.15">
      <c r="A99" s="798">
        <v>43800</v>
      </c>
      <c r="B99" s="2">
        <v>43</v>
      </c>
      <c r="D99" s="2">
        <f t="shared" si="3"/>
        <v>7734</v>
      </c>
    </row>
    <row r="100" spans="1:4" x14ac:dyDescent="0.15">
      <c r="A100" s="798">
        <v>43831</v>
      </c>
      <c r="B100" s="2">
        <v>158</v>
      </c>
      <c r="D100" s="2">
        <f t="shared" si="3"/>
        <v>7892</v>
      </c>
    </row>
    <row r="101" spans="1:4" x14ac:dyDescent="0.15">
      <c r="A101" s="798">
        <v>43862</v>
      </c>
      <c r="B101" s="2">
        <v>80</v>
      </c>
      <c r="D101" s="2">
        <f t="shared" si="3"/>
        <v>7972</v>
      </c>
    </row>
    <row r="102" spans="1:4" x14ac:dyDescent="0.15">
      <c r="A102" s="798">
        <v>43891</v>
      </c>
      <c r="B102" s="2">
        <v>36</v>
      </c>
      <c r="D102" s="2">
        <f t="shared" si="3"/>
        <v>8008</v>
      </c>
    </row>
    <row r="103" spans="1:4" x14ac:dyDescent="0.15">
      <c r="A103" s="798">
        <v>43922</v>
      </c>
      <c r="B103" s="2">
        <v>496</v>
      </c>
      <c r="D103" s="2">
        <f t="shared" si="3"/>
        <v>8504</v>
      </c>
    </row>
    <row r="104" spans="1:4" x14ac:dyDescent="0.15">
      <c r="A104" s="798">
        <v>43952</v>
      </c>
      <c r="B104" s="2">
        <v>79</v>
      </c>
      <c r="D104" s="2">
        <f t="shared" si="3"/>
        <v>8583</v>
      </c>
    </row>
    <row r="105" spans="1:4" x14ac:dyDescent="0.15">
      <c r="A105" s="798">
        <v>43983</v>
      </c>
      <c r="B105" s="2">
        <v>243</v>
      </c>
      <c r="D105" s="2">
        <f t="shared" si="3"/>
        <v>8826</v>
      </c>
    </row>
    <row r="106" spans="1:4" x14ac:dyDescent="0.15">
      <c r="A106" s="798">
        <v>44013</v>
      </c>
      <c r="B106" s="2">
        <v>52</v>
      </c>
      <c r="D106" s="2">
        <f t="shared" si="3"/>
        <v>8878</v>
      </c>
    </row>
    <row r="107" spans="1:4" x14ac:dyDescent="0.15">
      <c r="A107" s="798">
        <v>44044</v>
      </c>
      <c r="B107" s="2">
        <v>36</v>
      </c>
      <c r="D107" s="2">
        <f t="shared" si="3"/>
        <v>8914</v>
      </c>
    </row>
    <row r="108" spans="1:4" x14ac:dyDescent="0.15">
      <c r="A108" s="798">
        <v>44075</v>
      </c>
      <c r="B108" s="2">
        <v>100</v>
      </c>
      <c r="D108" s="2">
        <f t="shared" si="3"/>
        <v>9014</v>
      </c>
    </row>
    <row r="109" spans="1:4" x14ac:dyDescent="0.15">
      <c r="A109" s="798">
        <v>44105</v>
      </c>
      <c r="B109" s="2">
        <v>135</v>
      </c>
      <c r="D109" s="2">
        <f t="shared" si="3"/>
        <v>9149</v>
      </c>
    </row>
    <row r="110" spans="1:4" x14ac:dyDescent="0.15">
      <c r="A110" s="798">
        <v>44136</v>
      </c>
      <c r="B110" s="2">
        <v>101</v>
      </c>
      <c r="D110" s="2">
        <f t="shared" si="3"/>
        <v>9250</v>
      </c>
    </row>
    <row r="111" spans="1:4" x14ac:dyDescent="0.15">
      <c r="A111" s="798">
        <v>44166</v>
      </c>
      <c r="B111" s="2">
        <v>124</v>
      </c>
      <c r="D111" s="2">
        <f t="shared" si="3"/>
        <v>9374</v>
      </c>
    </row>
    <row r="112" spans="1:4" x14ac:dyDescent="0.15">
      <c r="A112" s="798">
        <v>44197</v>
      </c>
      <c r="B112" s="2">
        <v>29</v>
      </c>
      <c r="D112" s="2">
        <f t="shared" si="3"/>
        <v>9403</v>
      </c>
    </row>
    <row r="113" spans="1:19" x14ac:dyDescent="0.15">
      <c r="A113" s="798">
        <v>44228</v>
      </c>
      <c r="B113" s="2">
        <v>125</v>
      </c>
      <c r="D113" s="2">
        <f t="shared" si="3"/>
        <v>9528</v>
      </c>
    </row>
    <row r="114" spans="1:19" x14ac:dyDescent="0.15">
      <c r="A114" s="798">
        <v>44256</v>
      </c>
      <c r="B114" s="2">
        <v>87</v>
      </c>
      <c r="D114" s="2">
        <f t="shared" si="3"/>
        <v>9615</v>
      </c>
    </row>
    <row r="115" spans="1:19" x14ac:dyDescent="0.15">
      <c r="A115" s="798">
        <v>44287</v>
      </c>
      <c r="B115" s="2">
        <v>59</v>
      </c>
      <c r="D115" s="2">
        <f t="shared" si="3"/>
        <v>9674</v>
      </c>
    </row>
    <row r="116" spans="1:19" x14ac:dyDescent="0.15">
      <c r="A116" s="798">
        <v>44317</v>
      </c>
      <c r="B116" s="2">
        <v>95</v>
      </c>
      <c r="D116" s="2">
        <f t="shared" si="3"/>
        <v>9769</v>
      </c>
    </row>
    <row r="117" spans="1:19" x14ac:dyDescent="0.15">
      <c r="A117" s="798">
        <v>44348</v>
      </c>
      <c r="B117" s="2">
        <v>88</v>
      </c>
      <c r="D117" s="2">
        <f t="shared" si="3"/>
        <v>9857</v>
      </c>
    </row>
    <row r="118" spans="1:19" x14ac:dyDescent="0.15">
      <c r="A118" s="798">
        <v>44378</v>
      </c>
      <c r="B118" s="2">
        <v>42</v>
      </c>
      <c r="D118" s="2">
        <f t="shared" si="3"/>
        <v>9899</v>
      </c>
    </row>
    <row r="119" spans="1:19" x14ac:dyDescent="0.15">
      <c r="A119" s="798">
        <v>44409</v>
      </c>
      <c r="B119" s="2">
        <v>75</v>
      </c>
      <c r="D119" s="2">
        <f t="shared" si="3"/>
        <v>9974</v>
      </c>
    </row>
    <row r="120" spans="1:19" x14ac:dyDescent="0.15">
      <c r="A120" s="798">
        <v>44440</v>
      </c>
      <c r="B120" s="2">
        <v>119</v>
      </c>
      <c r="D120" s="2">
        <f t="shared" si="3"/>
        <v>10093</v>
      </c>
      <c r="N120" s="240" t="s">
        <v>621</v>
      </c>
      <c r="O120" s="240" t="s">
        <v>622</v>
      </c>
      <c r="P120" s="240" t="s">
        <v>623</v>
      </c>
    </row>
    <row r="121" spans="1:19" x14ac:dyDescent="0.15">
      <c r="A121" s="798">
        <v>44470</v>
      </c>
      <c r="B121" s="2">
        <v>47</v>
      </c>
      <c r="D121" s="2">
        <f t="shared" si="3"/>
        <v>10140</v>
      </c>
      <c r="N121" s="6">
        <v>46054</v>
      </c>
      <c r="O121" s="2" t="s">
        <v>624</v>
      </c>
      <c r="P121" s="2">
        <v>49</v>
      </c>
      <c r="R121" s="2" t="s">
        <v>622</v>
      </c>
      <c r="S121" s="2" t="s">
        <v>625</v>
      </c>
    </row>
    <row r="122" spans="1:19" x14ac:dyDescent="0.15">
      <c r="A122" s="798">
        <v>44501</v>
      </c>
      <c r="B122" s="2">
        <v>131</v>
      </c>
      <c r="D122" s="2">
        <f t="shared" si="3"/>
        <v>10271</v>
      </c>
      <c r="N122" s="6">
        <v>46082</v>
      </c>
      <c r="O122" s="2" t="s">
        <v>624</v>
      </c>
      <c r="P122" s="2">
        <v>127</v>
      </c>
    </row>
    <row r="123" spans="1:19" x14ac:dyDescent="0.15">
      <c r="A123" s="798">
        <v>44531</v>
      </c>
      <c r="B123" s="2">
        <v>47</v>
      </c>
      <c r="C123" s="2">
        <v>1</v>
      </c>
      <c r="D123" s="2">
        <f t="shared" si="3"/>
        <v>10318</v>
      </c>
      <c r="N123" s="6">
        <v>46174</v>
      </c>
      <c r="O123" s="2" t="s">
        <v>579</v>
      </c>
      <c r="P123" s="2">
        <v>85</v>
      </c>
      <c r="R123" s="2" t="s">
        <v>626</v>
      </c>
      <c r="S123" s="2" t="s">
        <v>627</v>
      </c>
    </row>
    <row r="124" spans="1:19" x14ac:dyDescent="0.15">
      <c r="A124" s="798">
        <v>44562</v>
      </c>
      <c r="B124" s="2">
        <v>88</v>
      </c>
      <c r="D124" s="2">
        <f t="shared" si="3"/>
        <v>10406</v>
      </c>
      <c r="N124" s="6">
        <v>46266</v>
      </c>
      <c r="O124" s="2" t="s">
        <v>579</v>
      </c>
      <c r="P124" s="2">
        <v>43</v>
      </c>
      <c r="R124" s="802">
        <v>45931</v>
      </c>
      <c r="S124" s="2">
        <v>133</v>
      </c>
    </row>
    <row r="125" spans="1:19" x14ac:dyDescent="0.15">
      <c r="A125" s="798">
        <v>44593</v>
      </c>
      <c r="B125" s="2">
        <v>106</v>
      </c>
      <c r="D125" s="2">
        <f t="shared" si="3"/>
        <v>10512</v>
      </c>
      <c r="N125" s="6">
        <v>45931</v>
      </c>
      <c r="O125" s="2" t="s">
        <v>624</v>
      </c>
      <c r="P125" s="2">
        <v>22</v>
      </c>
      <c r="R125" s="802">
        <v>45962</v>
      </c>
      <c r="S125" s="2">
        <v>74</v>
      </c>
    </row>
    <row r="126" spans="1:19" x14ac:dyDescent="0.15">
      <c r="A126" s="798">
        <v>44621</v>
      </c>
      <c r="B126" s="2">
        <v>91</v>
      </c>
      <c r="D126" s="2">
        <f t="shared" si="3"/>
        <v>10603</v>
      </c>
      <c r="N126" s="6">
        <v>45962</v>
      </c>
      <c r="O126" s="2" t="s">
        <v>624</v>
      </c>
      <c r="P126" s="2">
        <v>20</v>
      </c>
      <c r="R126" s="802">
        <v>45992</v>
      </c>
      <c r="S126" s="2">
        <v>57</v>
      </c>
    </row>
    <row r="127" spans="1:19" x14ac:dyDescent="0.15">
      <c r="A127" s="798">
        <v>44652</v>
      </c>
      <c r="B127" s="2">
        <v>104</v>
      </c>
      <c r="D127" s="2">
        <f t="shared" si="3"/>
        <v>10707</v>
      </c>
      <c r="N127" s="6">
        <v>46174</v>
      </c>
      <c r="O127" s="2" t="s">
        <v>624</v>
      </c>
      <c r="P127" s="2">
        <v>10</v>
      </c>
      <c r="R127" s="802">
        <v>46023</v>
      </c>
      <c r="S127" s="2">
        <v>207</v>
      </c>
    </row>
    <row r="128" spans="1:19" x14ac:dyDescent="0.15">
      <c r="A128" s="798">
        <v>44682</v>
      </c>
      <c r="B128" s="2">
        <v>230</v>
      </c>
      <c r="D128" s="2">
        <f t="shared" si="3"/>
        <v>10937</v>
      </c>
      <c r="N128" s="6">
        <v>46143</v>
      </c>
      <c r="O128" s="2" t="s">
        <v>579</v>
      </c>
      <c r="P128" s="2">
        <v>106</v>
      </c>
      <c r="R128" s="802">
        <v>46054</v>
      </c>
      <c r="S128" s="2">
        <v>234</v>
      </c>
    </row>
    <row r="129" spans="1:19" x14ac:dyDescent="0.15">
      <c r="A129" s="798">
        <v>44713</v>
      </c>
      <c r="B129" s="2">
        <v>51</v>
      </c>
      <c r="D129" s="2">
        <f t="shared" si="3"/>
        <v>10988</v>
      </c>
      <c r="N129" s="6">
        <v>46082</v>
      </c>
      <c r="O129" s="2" t="s">
        <v>579</v>
      </c>
      <c r="P129" s="2">
        <v>109</v>
      </c>
      <c r="R129" s="802">
        <v>46082</v>
      </c>
      <c r="S129" s="2">
        <v>236</v>
      </c>
    </row>
    <row r="130" spans="1:19" x14ac:dyDescent="0.15">
      <c r="A130" s="798">
        <v>44743</v>
      </c>
      <c r="B130" s="2">
        <v>76</v>
      </c>
      <c r="D130" s="2">
        <f t="shared" si="3"/>
        <v>11064</v>
      </c>
      <c r="N130" s="6">
        <v>46235</v>
      </c>
      <c r="O130" s="2" t="s">
        <v>624</v>
      </c>
      <c r="P130" s="2">
        <v>26</v>
      </c>
      <c r="R130" s="802">
        <v>46113</v>
      </c>
      <c r="S130" s="2">
        <v>206</v>
      </c>
    </row>
    <row r="131" spans="1:19" x14ac:dyDescent="0.15">
      <c r="A131" s="798">
        <v>44774</v>
      </c>
      <c r="B131" s="2">
        <v>65</v>
      </c>
      <c r="D131" s="2">
        <f t="shared" si="3"/>
        <v>11129</v>
      </c>
      <c r="N131" s="6">
        <v>45962</v>
      </c>
      <c r="O131" s="2" t="s">
        <v>579</v>
      </c>
      <c r="P131" s="2">
        <v>54</v>
      </c>
      <c r="R131" s="802">
        <v>46143</v>
      </c>
      <c r="S131" s="2">
        <v>108</v>
      </c>
    </row>
    <row r="132" spans="1:19" x14ac:dyDescent="0.15">
      <c r="A132" s="798">
        <v>44805</v>
      </c>
      <c r="B132" s="2">
        <v>164</v>
      </c>
      <c r="D132" s="2">
        <f t="shared" si="3"/>
        <v>11293</v>
      </c>
      <c r="N132" s="6">
        <v>46054</v>
      </c>
      <c r="O132" s="2" t="s">
        <v>579</v>
      </c>
      <c r="P132" s="2">
        <v>185</v>
      </c>
      <c r="R132" s="802">
        <v>46174</v>
      </c>
      <c r="S132" s="2">
        <v>95</v>
      </c>
    </row>
    <row r="133" spans="1:19" x14ac:dyDescent="0.15">
      <c r="A133" s="798">
        <v>44835</v>
      </c>
      <c r="B133" s="2">
        <v>121</v>
      </c>
      <c r="C133" s="2">
        <v>4</v>
      </c>
      <c r="D133" s="2">
        <f t="shared" si="3"/>
        <v>11414</v>
      </c>
      <c r="G133" s="6">
        <v>44835</v>
      </c>
      <c r="H133" s="2">
        <v>20</v>
      </c>
      <c r="K133" s="2">
        <f>E133+H133</f>
        <v>20</v>
      </c>
      <c r="N133" s="6">
        <v>46113</v>
      </c>
      <c r="O133" s="2" t="s">
        <v>624</v>
      </c>
      <c r="P133" s="2">
        <v>138</v>
      </c>
      <c r="R133" s="802">
        <v>46204</v>
      </c>
      <c r="S133" s="2">
        <v>71</v>
      </c>
    </row>
    <row r="134" spans="1:19" x14ac:dyDescent="0.15">
      <c r="A134" s="798">
        <v>44866</v>
      </c>
      <c r="B134" s="2">
        <v>115</v>
      </c>
      <c r="C134" s="2">
        <v>16</v>
      </c>
      <c r="D134" s="2">
        <f t="shared" ref="D134:D180" si="4">D133+B134</f>
        <v>11529</v>
      </c>
      <c r="E134" s="2">
        <v>3</v>
      </c>
      <c r="G134" s="6">
        <v>44866</v>
      </c>
      <c r="H134" s="2">
        <v>11</v>
      </c>
      <c r="K134" s="2">
        <f t="shared" ref="K134:K144" si="5">E134+H134</f>
        <v>14</v>
      </c>
      <c r="N134" s="6">
        <v>46235</v>
      </c>
      <c r="O134" s="2" t="s">
        <v>579</v>
      </c>
      <c r="P134" s="2">
        <v>40</v>
      </c>
      <c r="R134" s="802">
        <v>46235</v>
      </c>
      <c r="S134" s="2">
        <v>66</v>
      </c>
    </row>
    <row r="135" spans="1:19" x14ac:dyDescent="0.15">
      <c r="A135" s="798">
        <v>44896</v>
      </c>
      <c r="B135" s="2">
        <v>65</v>
      </c>
      <c r="D135" s="2">
        <f t="shared" si="4"/>
        <v>11594</v>
      </c>
      <c r="E135" s="2">
        <v>1</v>
      </c>
      <c r="G135" s="6">
        <v>44896</v>
      </c>
      <c r="H135" s="2">
        <v>4</v>
      </c>
      <c r="K135" s="2">
        <f t="shared" si="5"/>
        <v>5</v>
      </c>
      <c r="N135" s="6">
        <v>45992</v>
      </c>
      <c r="O135" s="2" t="s">
        <v>624</v>
      </c>
      <c r="P135" s="2">
        <v>4</v>
      </c>
      <c r="R135" s="802">
        <v>46266</v>
      </c>
      <c r="S135" s="2">
        <v>294</v>
      </c>
    </row>
    <row r="136" spans="1:19" x14ac:dyDescent="0.15">
      <c r="A136" s="798">
        <v>44927</v>
      </c>
      <c r="B136" s="2">
        <v>133</v>
      </c>
      <c r="C136" s="2">
        <v>2</v>
      </c>
      <c r="D136" s="2">
        <f t="shared" si="4"/>
        <v>11727</v>
      </c>
      <c r="E136" s="2">
        <v>3</v>
      </c>
      <c r="G136" s="6">
        <v>44927</v>
      </c>
      <c r="H136" s="2">
        <v>9</v>
      </c>
      <c r="K136" s="2">
        <f t="shared" si="5"/>
        <v>12</v>
      </c>
      <c r="N136" s="6">
        <v>46204</v>
      </c>
      <c r="O136" s="2" t="s">
        <v>579</v>
      </c>
      <c r="P136" s="2">
        <v>54</v>
      </c>
      <c r="R136" s="802" t="s">
        <v>234</v>
      </c>
      <c r="S136" s="2">
        <v>1781</v>
      </c>
    </row>
    <row r="137" spans="1:19" x14ac:dyDescent="0.15">
      <c r="A137" s="798">
        <v>44958</v>
      </c>
      <c r="B137" s="2">
        <v>58</v>
      </c>
      <c r="C137" s="2">
        <v>1</v>
      </c>
      <c r="D137" s="2">
        <f t="shared" si="4"/>
        <v>11785</v>
      </c>
      <c r="G137" s="6">
        <v>44958</v>
      </c>
      <c r="H137" s="2">
        <v>11</v>
      </c>
      <c r="K137" s="2">
        <f t="shared" si="5"/>
        <v>11</v>
      </c>
      <c r="N137" s="6">
        <v>46023</v>
      </c>
      <c r="O137" s="2" t="s">
        <v>579</v>
      </c>
      <c r="P137" s="2">
        <v>194</v>
      </c>
    </row>
    <row r="138" spans="1:19" x14ac:dyDescent="0.15">
      <c r="A138" s="798">
        <v>44986</v>
      </c>
      <c r="B138" s="2">
        <v>78</v>
      </c>
      <c r="C138" s="2">
        <v>4</v>
      </c>
      <c r="D138" s="2">
        <f t="shared" si="4"/>
        <v>11863</v>
      </c>
      <c r="G138" s="6">
        <v>44986</v>
      </c>
      <c r="H138" s="2">
        <v>5</v>
      </c>
      <c r="K138" s="2">
        <f t="shared" si="5"/>
        <v>5</v>
      </c>
      <c r="N138" s="6">
        <v>45992</v>
      </c>
      <c r="O138" s="2" t="s">
        <v>579</v>
      </c>
      <c r="P138" s="2">
        <v>53</v>
      </c>
    </row>
    <row r="139" spans="1:19" x14ac:dyDescent="0.15">
      <c r="A139" s="798">
        <v>45017</v>
      </c>
      <c r="B139" s="2">
        <v>74</v>
      </c>
      <c r="C139" s="2">
        <v>1</v>
      </c>
      <c r="D139" s="2">
        <f t="shared" si="4"/>
        <v>11937</v>
      </c>
      <c r="E139" s="2">
        <v>2</v>
      </c>
      <c r="G139" s="6">
        <v>45017</v>
      </c>
      <c r="H139" s="2">
        <v>4</v>
      </c>
      <c r="K139" s="2">
        <f t="shared" si="5"/>
        <v>6</v>
      </c>
      <c r="N139" s="6">
        <v>46113</v>
      </c>
      <c r="O139" s="2" t="s">
        <v>579</v>
      </c>
      <c r="P139" s="2">
        <v>68</v>
      </c>
    </row>
    <row r="140" spans="1:19" x14ac:dyDescent="0.15">
      <c r="A140" s="798">
        <v>45047</v>
      </c>
      <c r="B140" s="2">
        <v>52</v>
      </c>
      <c r="C140" s="2">
        <v>1</v>
      </c>
      <c r="D140" s="2">
        <f t="shared" si="4"/>
        <v>11989</v>
      </c>
      <c r="G140" s="6">
        <v>45047</v>
      </c>
      <c r="H140" s="2">
        <v>26</v>
      </c>
      <c r="K140" s="2">
        <f t="shared" si="5"/>
        <v>26</v>
      </c>
      <c r="N140" s="6">
        <v>46143</v>
      </c>
      <c r="O140" s="2" t="s">
        <v>624</v>
      </c>
      <c r="P140" s="2">
        <v>2</v>
      </c>
    </row>
    <row r="141" spans="1:19" x14ac:dyDescent="0.15">
      <c r="A141" s="798">
        <v>45078</v>
      </c>
      <c r="B141" s="2">
        <v>70</v>
      </c>
      <c r="C141" s="2">
        <v>1</v>
      </c>
      <c r="D141" s="2">
        <f t="shared" si="4"/>
        <v>12059</v>
      </c>
      <c r="E141" s="2">
        <v>1</v>
      </c>
      <c r="G141" s="6">
        <v>45078</v>
      </c>
      <c r="H141" s="2">
        <v>10</v>
      </c>
      <c r="K141" s="2">
        <f t="shared" si="5"/>
        <v>11</v>
      </c>
      <c r="N141" s="6">
        <v>46204</v>
      </c>
      <c r="O141" s="2" t="s">
        <v>624</v>
      </c>
      <c r="P141" s="2">
        <v>17</v>
      </c>
    </row>
    <row r="142" spans="1:19" x14ac:dyDescent="0.15">
      <c r="A142" s="798">
        <v>45108</v>
      </c>
      <c r="B142" s="2">
        <v>122</v>
      </c>
      <c r="D142" s="2">
        <f t="shared" si="4"/>
        <v>12181</v>
      </c>
      <c r="E142" s="2">
        <v>1</v>
      </c>
      <c r="G142" s="6">
        <v>45108</v>
      </c>
      <c r="H142" s="2">
        <v>37</v>
      </c>
      <c r="K142" s="2">
        <f t="shared" si="5"/>
        <v>38</v>
      </c>
      <c r="N142" s="6">
        <v>46023</v>
      </c>
      <c r="O142" s="2" t="s">
        <v>624</v>
      </c>
      <c r="P142" s="2">
        <v>13</v>
      </c>
    </row>
    <row r="143" spans="1:19" x14ac:dyDescent="0.15">
      <c r="A143" s="798">
        <v>45139</v>
      </c>
      <c r="B143" s="2">
        <v>75</v>
      </c>
      <c r="D143" s="2">
        <f t="shared" si="4"/>
        <v>12256</v>
      </c>
      <c r="G143" s="6">
        <v>45139</v>
      </c>
      <c r="H143" s="2">
        <v>4</v>
      </c>
      <c r="K143" s="2">
        <f t="shared" si="5"/>
        <v>4</v>
      </c>
      <c r="N143" s="6">
        <v>45931</v>
      </c>
      <c r="O143" s="2" t="s">
        <v>579</v>
      </c>
      <c r="P143" s="2">
        <v>111</v>
      </c>
    </row>
    <row r="144" spans="1:19" x14ac:dyDescent="0.15">
      <c r="A144" s="798">
        <v>45170</v>
      </c>
      <c r="B144" s="2">
        <v>65</v>
      </c>
      <c r="C144" s="2">
        <v>17</v>
      </c>
      <c r="D144" s="2">
        <f t="shared" si="4"/>
        <v>12321</v>
      </c>
      <c r="E144" s="2">
        <v>10</v>
      </c>
      <c r="F144" s="2">
        <f>SUM(E134:E144)</f>
        <v>21</v>
      </c>
      <c r="G144" s="6">
        <v>45170</v>
      </c>
      <c r="H144" s="2">
        <v>5</v>
      </c>
      <c r="I144" s="2">
        <f>D144+F144+H145</f>
        <v>12488</v>
      </c>
      <c r="J144" s="2">
        <f>U69-I144</f>
        <v>4161</v>
      </c>
      <c r="K144" s="2">
        <f t="shared" si="5"/>
        <v>15</v>
      </c>
      <c r="N144" s="6">
        <v>46266</v>
      </c>
      <c r="O144" s="2" t="s">
        <v>624</v>
      </c>
      <c r="P144" s="2">
        <v>251</v>
      </c>
    </row>
    <row r="145" spans="1:8" x14ac:dyDescent="0.15">
      <c r="A145" s="798">
        <v>45200</v>
      </c>
      <c r="B145" s="2">
        <v>95</v>
      </c>
      <c r="C145" s="2">
        <f>SUM(C133:C144)</f>
        <v>47</v>
      </c>
      <c r="D145" s="2">
        <f t="shared" si="4"/>
        <v>12416</v>
      </c>
      <c r="H145" s="2">
        <f>SUM(H133:H144)</f>
        <v>146</v>
      </c>
    </row>
    <row r="146" spans="1:8" x14ac:dyDescent="0.15">
      <c r="A146" s="798">
        <v>45231</v>
      </c>
      <c r="B146" s="2">
        <v>78</v>
      </c>
      <c r="D146" s="2">
        <f t="shared" si="4"/>
        <v>12494</v>
      </c>
    </row>
    <row r="147" spans="1:8" x14ac:dyDescent="0.15">
      <c r="A147" s="798">
        <v>45261</v>
      </c>
      <c r="B147" s="2">
        <v>50</v>
      </c>
      <c r="D147" s="2">
        <f t="shared" si="4"/>
        <v>12544</v>
      </c>
    </row>
    <row r="148" spans="1:8" x14ac:dyDescent="0.15">
      <c r="A148" s="798">
        <v>45292</v>
      </c>
      <c r="B148" s="2">
        <v>105</v>
      </c>
      <c r="D148" s="2">
        <f t="shared" si="4"/>
        <v>12649</v>
      </c>
    </row>
    <row r="149" spans="1:8" x14ac:dyDescent="0.15">
      <c r="A149" s="798">
        <v>45323</v>
      </c>
      <c r="B149" s="2">
        <v>61</v>
      </c>
      <c r="D149" s="2">
        <f t="shared" si="4"/>
        <v>12710</v>
      </c>
    </row>
    <row r="150" spans="1:8" x14ac:dyDescent="0.15">
      <c r="A150" s="798">
        <v>45352</v>
      </c>
      <c r="B150" s="2">
        <v>73</v>
      </c>
      <c r="D150" s="2">
        <f t="shared" si="4"/>
        <v>12783</v>
      </c>
    </row>
    <row r="151" spans="1:8" x14ac:dyDescent="0.15">
      <c r="A151" s="798">
        <v>45383</v>
      </c>
      <c r="B151" s="2">
        <v>103</v>
      </c>
      <c r="D151" s="2">
        <f t="shared" si="4"/>
        <v>12886</v>
      </c>
    </row>
    <row r="152" spans="1:8" x14ac:dyDescent="0.15">
      <c r="A152" s="798">
        <v>45413</v>
      </c>
      <c r="B152" s="2">
        <v>228</v>
      </c>
      <c r="D152" s="2">
        <f t="shared" si="4"/>
        <v>13114</v>
      </c>
    </row>
    <row r="153" spans="1:8" x14ac:dyDescent="0.15">
      <c r="A153" s="798">
        <v>45444</v>
      </c>
      <c r="B153" s="2">
        <v>51</v>
      </c>
      <c r="D153" s="2">
        <f t="shared" si="4"/>
        <v>13165</v>
      </c>
    </row>
    <row r="154" spans="1:8" x14ac:dyDescent="0.15">
      <c r="A154" s="798">
        <v>45474</v>
      </c>
      <c r="B154" s="2">
        <v>41</v>
      </c>
      <c r="D154" s="2">
        <f t="shared" si="4"/>
        <v>13206</v>
      </c>
    </row>
    <row r="155" spans="1:8" x14ac:dyDescent="0.15">
      <c r="A155" s="798">
        <v>45505</v>
      </c>
      <c r="B155" s="2">
        <v>114</v>
      </c>
      <c r="D155" s="2">
        <f t="shared" si="4"/>
        <v>13320</v>
      </c>
    </row>
    <row r="156" spans="1:8" x14ac:dyDescent="0.15">
      <c r="A156" s="798">
        <v>45536</v>
      </c>
      <c r="B156" s="2">
        <v>20</v>
      </c>
      <c r="D156" s="2">
        <f t="shared" si="4"/>
        <v>13340</v>
      </c>
    </row>
    <row r="157" spans="1:8" x14ac:dyDescent="0.15">
      <c r="A157" s="798">
        <v>45566</v>
      </c>
      <c r="B157" s="2">
        <v>40</v>
      </c>
      <c r="D157" s="2">
        <f t="shared" si="4"/>
        <v>13380</v>
      </c>
    </row>
    <row r="158" spans="1:8" x14ac:dyDescent="0.15">
      <c r="A158" s="798">
        <v>45597</v>
      </c>
      <c r="B158" s="2">
        <v>62</v>
      </c>
      <c r="D158" s="2">
        <f t="shared" si="4"/>
        <v>13442</v>
      </c>
    </row>
    <row r="159" spans="1:8" x14ac:dyDescent="0.15">
      <c r="A159" s="798">
        <v>45627</v>
      </c>
      <c r="B159" s="2">
        <v>135</v>
      </c>
      <c r="D159" s="2">
        <f t="shared" si="4"/>
        <v>13577</v>
      </c>
    </row>
    <row r="160" spans="1:8" x14ac:dyDescent="0.15">
      <c r="A160" s="798">
        <v>45658</v>
      </c>
      <c r="B160" s="2">
        <v>96</v>
      </c>
      <c r="D160" s="2">
        <f t="shared" si="4"/>
        <v>13673</v>
      </c>
    </row>
    <row r="161" spans="1:7" x14ac:dyDescent="0.15">
      <c r="A161" s="798">
        <v>45689</v>
      </c>
      <c r="B161" s="2">
        <v>86</v>
      </c>
      <c r="D161" s="2">
        <f t="shared" si="4"/>
        <v>13759</v>
      </c>
    </row>
    <row r="162" spans="1:7" x14ac:dyDescent="0.15">
      <c r="A162" s="798">
        <v>45717</v>
      </c>
      <c r="B162" s="2">
        <v>307</v>
      </c>
      <c r="D162" s="2">
        <f t="shared" si="4"/>
        <v>14066</v>
      </c>
    </row>
    <row r="163" spans="1:7" x14ac:dyDescent="0.15">
      <c r="A163" s="798">
        <v>45748</v>
      </c>
      <c r="B163" s="2">
        <v>166</v>
      </c>
      <c r="D163" s="2">
        <f t="shared" si="4"/>
        <v>14232</v>
      </c>
    </row>
    <row r="164" spans="1:7" x14ac:dyDescent="0.15">
      <c r="A164" s="798">
        <v>45778</v>
      </c>
      <c r="B164" s="2">
        <v>71</v>
      </c>
      <c r="D164" s="2">
        <f t="shared" si="4"/>
        <v>14303</v>
      </c>
    </row>
    <row r="165" spans="1:7" x14ac:dyDescent="0.15">
      <c r="A165" s="798">
        <v>45809</v>
      </c>
      <c r="B165" s="2">
        <v>91</v>
      </c>
      <c r="D165" s="2">
        <f t="shared" si="4"/>
        <v>14394</v>
      </c>
    </row>
    <row r="166" spans="1:7" x14ac:dyDescent="0.15">
      <c r="A166" s="798">
        <v>45839</v>
      </c>
      <c r="B166" s="2">
        <v>185</v>
      </c>
      <c r="D166" s="2">
        <f t="shared" si="4"/>
        <v>14579</v>
      </c>
    </row>
    <row r="167" spans="1:7" x14ac:dyDescent="0.15">
      <c r="A167" s="798">
        <v>45870</v>
      </c>
      <c r="B167" s="2">
        <v>141</v>
      </c>
      <c r="D167" s="2">
        <f t="shared" si="4"/>
        <v>14720</v>
      </c>
    </row>
    <row r="168" spans="1:7" x14ac:dyDescent="0.15">
      <c r="A168" s="798">
        <v>45901</v>
      </c>
      <c r="B168" s="2">
        <v>100</v>
      </c>
      <c r="D168" s="2">
        <f t="shared" si="4"/>
        <v>14820</v>
      </c>
      <c r="F168" s="2" t="s">
        <v>171</v>
      </c>
    </row>
    <row r="169" spans="1:7" x14ac:dyDescent="0.15">
      <c r="A169" s="803">
        <v>45931</v>
      </c>
      <c r="B169" s="234">
        <v>134</v>
      </c>
      <c r="C169" s="234"/>
      <c r="D169" s="2">
        <f t="shared" si="4"/>
        <v>14954</v>
      </c>
      <c r="E169" s="234">
        <v>133</v>
      </c>
      <c r="F169" s="2">
        <v>1</v>
      </c>
      <c r="G169" s="2">
        <f>E169+F169</f>
        <v>134</v>
      </c>
    </row>
    <row r="170" spans="1:7" x14ac:dyDescent="0.15">
      <c r="A170" s="803">
        <v>45962</v>
      </c>
      <c r="B170" s="234">
        <v>76</v>
      </c>
      <c r="C170" s="234"/>
      <c r="D170" s="2">
        <f t="shared" si="4"/>
        <v>15030</v>
      </c>
      <c r="E170" s="234">
        <v>74</v>
      </c>
      <c r="F170" s="2">
        <v>2</v>
      </c>
      <c r="G170" s="2">
        <f t="shared" ref="G170:G180" si="6">E170+F170</f>
        <v>76</v>
      </c>
    </row>
    <row r="171" spans="1:7" x14ac:dyDescent="0.15">
      <c r="A171" s="803">
        <v>45992</v>
      </c>
      <c r="B171" s="234">
        <v>61</v>
      </c>
      <c r="C171" s="234"/>
      <c r="D171" s="2">
        <f t="shared" si="4"/>
        <v>15091</v>
      </c>
      <c r="E171" s="234">
        <v>57</v>
      </c>
      <c r="F171" s="2">
        <v>4</v>
      </c>
      <c r="G171" s="2">
        <f t="shared" si="6"/>
        <v>61</v>
      </c>
    </row>
    <row r="172" spans="1:7" x14ac:dyDescent="0.15">
      <c r="A172" s="803">
        <v>46023</v>
      </c>
      <c r="B172" s="234">
        <v>210</v>
      </c>
      <c r="C172" s="234"/>
      <c r="D172" s="2">
        <f t="shared" si="4"/>
        <v>15301</v>
      </c>
      <c r="E172" s="234">
        <v>207</v>
      </c>
      <c r="F172" s="2">
        <v>3</v>
      </c>
      <c r="G172" s="2">
        <f t="shared" si="6"/>
        <v>210</v>
      </c>
    </row>
    <row r="173" spans="1:7" x14ac:dyDescent="0.15">
      <c r="A173" s="803">
        <v>46054</v>
      </c>
      <c r="B173" s="234">
        <v>238</v>
      </c>
      <c r="C173" s="234"/>
      <c r="D173" s="2">
        <f t="shared" si="4"/>
        <v>15539</v>
      </c>
      <c r="E173" s="234">
        <v>234</v>
      </c>
      <c r="F173" s="2">
        <v>4</v>
      </c>
      <c r="G173" s="2">
        <f t="shared" si="6"/>
        <v>238</v>
      </c>
    </row>
    <row r="174" spans="1:7" x14ac:dyDescent="0.15">
      <c r="A174" s="803">
        <v>46082</v>
      </c>
      <c r="B174" s="234">
        <v>243</v>
      </c>
      <c r="C174" s="234"/>
      <c r="D174" s="2">
        <f t="shared" si="4"/>
        <v>15782</v>
      </c>
      <c r="E174" s="234">
        <v>236</v>
      </c>
      <c r="F174" s="2">
        <v>7</v>
      </c>
      <c r="G174" s="2">
        <f t="shared" si="6"/>
        <v>243</v>
      </c>
    </row>
    <row r="175" spans="1:7" x14ac:dyDescent="0.15">
      <c r="A175" s="803">
        <v>46113</v>
      </c>
      <c r="B175" s="234">
        <v>207</v>
      </c>
      <c r="C175" s="234"/>
      <c r="D175" s="2">
        <f t="shared" si="4"/>
        <v>15989</v>
      </c>
      <c r="E175" s="234">
        <v>206</v>
      </c>
      <c r="F175" s="2">
        <v>1</v>
      </c>
      <c r="G175" s="2">
        <f t="shared" si="6"/>
        <v>207</v>
      </c>
    </row>
    <row r="176" spans="1:7" x14ac:dyDescent="0.15">
      <c r="A176" s="803">
        <v>46143</v>
      </c>
      <c r="B176" s="234">
        <v>113</v>
      </c>
      <c r="C176" s="234"/>
      <c r="D176" s="2">
        <f t="shared" si="4"/>
        <v>16102</v>
      </c>
      <c r="E176" s="234">
        <v>108</v>
      </c>
      <c r="F176" s="2">
        <v>5</v>
      </c>
      <c r="G176" s="2">
        <f t="shared" si="6"/>
        <v>113</v>
      </c>
    </row>
    <row r="177" spans="1:7" x14ac:dyDescent="0.15">
      <c r="A177" s="803">
        <v>46174</v>
      </c>
      <c r="B177" s="234">
        <v>102</v>
      </c>
      <c r="C177" s="234"/>
      <c r="D177" s="2">
        <f t="shared" si="4"/>
        <v>16204</v>
      </c>
      <c r="E177" s="234">
        <v>95</v>
      </c>
      <c r="F177" s="2">
        <v>7</v>
      </c>
      <c r="G177" s="2">
        <f t="shared" si="6"/>
        <v>102</v>
      </c>
    </row>
    <row r="178" spans="1:7" x14ac:dyDescent="0.15">
      <c r="A178" s="803">
        <v>46204</v>
      </c>
      <c r="B178" s="234">
        <v>76</v>
      </c>
      <c r="C178" s="234"/>
      <c r="D178" s="2">
        <f t="shared" si="4"/>
        <v>16280</v>
      </c>
      <c r="E178" s="234">
        <v>71</v>
      </c>
      <c r="F178" s="2">
        <v>5</v>
      </c>
      <c r="G178" s="2">
        <f t="shared" si="6"/>
        <v>76</v>
      </c>
    </row>
    <row r="179" spans="1:7" x14ac:dyDescent="0.15">
      <c r="A179" s="803">
        <v>46235</v>
      </c>
      <c r="B179" s="234">
        <v>73</v>
      </c>
      <c r="C179" s="234"/>
      <c r="D179" s="2">
        <f t="shared" si="4"/>
        <v>16353</v>
      </c>
      <c r="E179" s="234">
        <v>66</v>
      </c>
      <c r="F179" s="2">
        <v>7</v>
      </c>
      <c r="G179" s="2">
        <f t="shared" si="6"/>
        <v>73</v>
      </c>
    </row>
    <row r="180" spans="1:7" x14ac:dyDescent="0.15">
      <c r="A180" s="803">
        <v>46266</v>
      </c>
      <c r="B180" s="234">
        <v>296</v>
      </c>
      <c r="C180" s="234"/>
      <c r="D180" s="2">
        <f t="shared" si="4"/>
        <v>16649</v>
      </c>
      <c r="E180" s="234">
        <v>294</v>
      </c>
      <c r="F180" s="2">
        <v>2</v>
      </c>
      <c r="G180" s="2">
        <f t="shared" si="6"/>
        <v>296</v>
      </c>
    </row>
  </sheetData>
  <pageMargins left="0.7" right="0.7" top="0.75" bottom="0.75" header="0.3" footer="0.3"/>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3D851-1C31-FF40-B4B9-71812834EA1B}">
  <sheetPr>
    <tabColor theme="0"/>
  </sheetPr>
  <dimension ref="A1:Y33"/>
  <sheetViews>
    <sheetView zoomScale="97" zoomScaleNormal="97" workbookViewId="0">
      <selection activeCell="D19" sqref="D19"/>
    </sheetView>
  </sheetViews>
  <sheetFormatPr baseColWidth="10" defaultColWidth="8.83203125" defaultRowHeight="13" x14ac:dyDescent="0.15"/>
  <cols>
    <col min="1" max="1" width="25.83203125" style="19" customWidth="1"/>
    <col min="2" max="2" width="13.5" style="19" customWidth="1"/>
    <col min="3" max="3" width="15.6640625" style="19" customWidth="1"/>
    <col min="4" max="4" width="15.83203125" style="19" customWidth="1"/>
    <col min="5" max="5" width="17.1640625" style="19" customWidth="1"/>
    <col min="6" max="6" width="15.6640625" style="19" customWidth="1"/>
    <col min="7" max="7" width="24.1640625" style="19" bestFit="1" customWidth="1"/>
    <col min="8" max="8" width="13" style="2" customWidth="1"/>
    <col min="9" max="9" width="16" style="2" customWidth="1"/>
    <col min="10" max="10" width="8.83203125" style="2"/>
    <col min="11" max="11" width="20.83203125" style="2" bestFit="1" customWidth="1"/>
    <col min="12" max="24" width="8.83203125" style="2"/>
    <col min="25" max="25" width="10.5" style="2" customWidth="1"/>
    <col min="26" max="16384" width="8.83203125" style="2"/>
  </cols>
  <sheetData>
    <row r="1" spans="1:25" ht="39" customHeight="1" x14ac:dyDescent="0.15">
      <c r="A1" s="1005" t="s">
        <v>1100</v>
      </c>
      <c r="B1" s="1004"/>
      <c r="C1" s="1004"/>
      <c r="D1" s="1004"/>
      <c r="E1" s="1004"/>
      <c r="F1" s="1004"/>
      <c r="G1" s="1004"/>
    </row>
    <row r="2" spans="1:25" ht="12.75" customHeight="1" x14ac:dyDescent="0.15">
      <c r="A2" s="988"/>
      <c r="B2" s="988"/>
      <c r="C2" s="988"/>
      <c r="D2" s="988"/>
      <c r="E2" s="988"/>
      <c r="F2" s="988"/>
      <c r="G2" s="988"/>
      <c r="H2" s="19"/>
    </row>
    <row r="3" spans="1:25" ht="29.25" customHeight="1" x14ac:dyDescent="0.15">
      <c r="A3" s="988" t="s">
        <v>628</v>
      </c>
      <c r="B3" s="988"/>
      <c r="C3" s="988"/>
      <c r="D3" s="988"/>
      <c r="E3" s="988"/>
      <c r="F3" s="988"/>
      <c r="G3" s="988"/>
    </row>
    <row r="4" spans="1:25" ht="18" customHeight="1" x14ac:dyDescent="0.15">
      <c r="A4" s="988"/>
      <c r="B4" s="988"/>
      <c r="C4" s="988"/>
      <c r="D4" s="988"/>
      <c r="E4" s="988"/>
      <c r="F4" s="988"/>
      <c r="G4" s="988"/>
    </row>
    <row r="5" spans="1:25" ht="18" customHeight="1" x14ac:dyDescent="0.15"/>
    <row r="6" spans="1:25" x14ac:dyDescent="0.15">
      <c r="A6" s="988" t="s">
        <v>629</v>
      </c>
      <c r="B6" s="988"/>
      <c r="C6" s="988"/>
      <c r="D6" s="988"/>
      <c r="E6" s="988"/>
      <c r="F6" s="988"/>
      <c r="G6" s="988"/>
    </row>
    <row r="7" spans="1:25" ht="13" customHeight="1" x14ac:dyDescent="0.15">
      <c r="A7" s="1054"/>
      <c r="B7" s="1054"/>
      <c r="C7" s="1054"/>
      <c r="D7" s="1054"/>
      <c r="E7" s="1054"/>
      <c r="F7" s="1054"/>
      <c r="G7" s="1054"/>
    </row>
    <row r="8" spans="1:25" x14ac:dyDescent="0.15">
      <c r="B8" s="2"/>
      <c r="C8" s="2"/>
      <c r="D8" s="2"/>
    </row>
    <row r="9" spans="1:25" s="116" customFormat="1" ht="67" customHeight="1" x14ac:dyDescent="0.15">
      <c r="A9" s="82" t="s">
        <v>119</v>
      </c>
      <c r="B9" s="82" t="s">
        <v>630</v>
      </c>
      <c r="C9" s="82" t="s">
        <v>631</v>
      </c>
      <c r="D9" s="82" t="s">
        <v>632</v>
      </c>
      <c r="E9" s="82" t="s">
        <v>633</v>
      </c>
      <c r="F9" s="82" t="s">
        <v>634</v>
      </c>
      <c r="H9" s="2"/>
      <c r="I9" s="2"/>
      <c r="J9" s="2"/>
      <c r="K9" s="2"/>
      <c r="L9" s="2"/>
    </row>
    <row r="10" spans="1:25" ht="17" x14ac:dyDescent="0.2">
      <c r="A10" s="52" t="s">
        <v>122</v>
      </c>
      <c r="B10" s="804">
        <v>8947</v>
      </c>
      <c r="C10" s="805">
        <v>83038</v>
      </c>
      <c r="D10" s="806">
        <f>B10</f>
        <v>8947</v>
      </c>
      <c r="E10" s="807" t="s">
        <v>635</v>
      </c>
      <c r="F10" s="807" t="s">
        <v>635</v>
      </c>
      <c r="G10" s="2"/>
      <c r="K10"/>
      <c r="L10"/>
      <c r="M10"/>
      <c r="N10"/>
      <c r="O10"/>
      <c r="P10"/>
      <c r="Q10"/>
      <c r="R10"/>
      <c r="S10"/>
      <c r="T10"/>
      <c r="U10"/>
      <c r="V10"/>
      <c r="W10"/>
      <c r="X10"/>
      <c r="Y10"/>
    </row>
    <row r="11" spans="1:25" ht="17" x14ac:dyDescent="0.2">
      <c r="A11" s="52" t="s">
        <v>123</v>
      </c>
      <c r="B11" s="804">
        <v>546299</v>
      </c>
      <c r="C11" s="805">
        <v>184064</v>
      </c>
      <c r="D11" s="806">
        <f t="shared" ref="D11:D22" si="0">B11</f>
        <v>546299</v>
      </c>
      <c r="E11" s="807" t="s">
        <v>635</v>
      </c>
      <c r="F11" s="807" t="s">
        <v>635</v>
      </c>
      <c r="G11" s="1019" t="s">
        <v>636</v>
      </c>
      <c r="H11" s="988"/>
      <c r="I11" s="988"/>
      <c r="K11"/>
      <c r="L11"/>
      <c r="M11"/>
      <c r="N11"/>
      <c r="O11"/>
      <c r="P11"/>
      <c r="Q11"/>
      <c r="R11"/>
      <c r="S11"/>
      <c r="T11"/>
      <c r="U11"/>
      <c r="V11"/>
      <c r="W11"/>
      <c r="X11"/>
      <c r="Y11"/>
    </row>
    <row r="12" spans="1:25" ht="17" x14ac:dyDescent="0.2">
      <c r="A12" s="52" t="s">
        <v>124</v>
      </c>
      <c r="B12" s="804">
        <v>63479</v>
      </c>
      <c r="C12" s="805">
        <v>175838</v>
      </c>
      <c r="D12" s="806">
        <f t="shared" si="0"/>
        <v>63479</v>
      </c>
      <c r="E12" s="807" t="s">
        <v>635</v>
      </c>
      <c r="F12" s="807" t="s">
        <v>635</v>
      </c>
      <c r="G12" s="1019"/>
      <c r="H12" s="988"/>
      <c r="I12" s="988"/>
      <c r="K12"/>
      <c r="L12"/>
      <c r="M12"/>
      <c r="N12"/>
      <c r="O12"/>
      <c r="P12"/>
      <c r="Q12"/>
      <c r="R12"/>
      <c r="S12"/>
      <c r="T12"/>
      <c r="U12"/>
      <c r="V12"/>
      <c r="W12"/>
      <c r="X12"/>
      <c r="Y12"/>
    </row>
    <row r="13" spans="1:25" ht="16" x14ac:dyDescent="0.2">
      <c r="A13" s="52" t="s">
        <v>125</v>
      </c>
      <c r="B13" s="804">
        <v>412</v>
      </c>
      <c r="C13" s="805">
        <v>4934</v>
      </c>
      <c r="D13" s="806">
        <v>670</v>
      </c>
      <c r="E13" s="807"/>
      <c r="F13" s="807"/>
      <c r="G13" s="1019"/>
      <c r="H13" s="988"/>
      <c r="I13" s="988"/>
      <c r="K13"/>
      <c r="L13"/>
      <c r="M13"/>
      <c r="N13"/>
      <c r="O13"/>
      <c r="P13"/>
      <c r="Q13"/>
      <c r="R13"/>
      <c r="S13"/>
      <c r="T13"/>
      <c r="U13"/>
      <c r="V13"/>
      <c r="W13"/>
      <c r="X13"/>
      <c r="Y13"/>
    </row>
    <row r="14" spans="1:25" ht="17" x14ac:dyDescent="0.2">
      <c r="A14" s="52" t="s">
        <v>350</v>
      </c>
      <c r="B14" s="804">
        <v>77061</v>
      </c>
      <c r="C14" s="805">
        <v>325144</v>
      </c>
      <c r="D14" s="806">
        <f t="shared" si="0"/>
        <v>77061</v>
      </c>
      <c r="E14" s="807" t="s">
        <v>635</v>
      </c>
      <c r="F14" s="807" t="s">
        <v>635</v>
      </c>
      <c r="G14" s="2"/>
      <c r="K14"/>
      <c r="L14"/>
      <c r="M14"/>
      <c r="N14"/>
      <c r="O14"/>
      <c r="P14"/>
      <c r="Q14"/>
      <c r="R14"/>
      <c r="S14"/>
      <c r="T14"/>
      <c r="U14"/>
      <c r="V14"/>
      <c r="W14"/>
      <c r="X14"/>
      <c r="Y14"/>
    </row>
    <row r="15" spans="1:25" ht="17" x14ac:dyDescent="0.2">
      <c r="A15" s="52" t="s">
        <v>127</v>
      </c>
      <c r="B15" s="804">
        <v>4765</v>
      </c>
      <c r="C15" s="805">
        <v>50865</v>
      </c>
      <c r="D15" s="806">
        <f t="shared" si="0"/>
        <v>4765</v>
      </c>
      <c r="E15" s="807" t="s">
        <v>635</v>
      </c>
      <c r="F15" s="807" t="s">
        <v>635</v>
      </c>
      <c r="G15" s="2"/>
    </row>
    <row r="16" spans="1:25" ht="17" x14ac:dyDescent="0.2">
      <c r="A16" s="52" t="s">
        <v>128</v>
      </c>
      <c r="B16" s="804">
        <v>4537760</v>
      </c>
      <c r="C16" s="805">
        <v>58493</v>
      </c>
      <c r="D16" s="806">
        <f t="shared" si="0"/>
        <v>4537760</v>
      </c>
      <c r="E16" s="807" t="s">
        <v>635</v>
      </c>
      <c r="F16" s="807" t="s">
        <v>635</v>
      </c>
      <c r="G16" s="2"/>
    </row>
    <row r="17" spans="1:19" ht="17" x14ac:dyDescent="0.2">
      <c r="A17" s="52" t="s">
        <v>129</v>
      </c>
      <c r="B17" s="804">
        <v>169421</v>
      </c>
      <c r="C17" s="805">
        <v>390381</v>
      </c>
      <c r="D17" s="806">
        <f t="shared" si="0"/>
        <v>169421</v>
      </c>
      <c r="E17" s="807" t="s">
        <v>635</v>
      </c>
      <c r="F17" s="807" t="s">
        <v>635</v>
      </c>
      <c r="G17" s="2"/>
    </row>
    <row r="18" spans="1:19" ht="17" x14ac:dyDescent="0.2">
      <c r="A18" s="52" t="s">
        <v>130</v>
      </c>
      <c r="B18" s="804">
        <v>107615</v>
      </c>
      <c r="C18" s="805">
        <v>1510252</v>
      </c>
      <c r="D18" s="806">
        <f t="shared" si="0"/>
        <v>107615</v>
      </c>
      <c r="E18" s="807" t="s">
        <v>635</v>
      </c>
      <c r="F18" s="807" t="s">
        <v>635</v>
      </c>
      <c r="G18" s="2"/>
    </row>
    <row r="19" spans="1:19" ht="17" x14ac:dyDescent="0.2">
      <c r="A19" s="52" t="s">
        <v>131</v>
      </c>
      <c r="B19" s="804">
        <v>9965</v>
      </c>
      <c r="C19" s="805">
        <v>129490</v>
      </c>
      <c r="D19" s="806">
        <f t="shared" si="0"/>
        <v>9965</v>
      </c>
      <c r="E19" s="807" t="s">
        <v>635</v>
      </c>
      <c r="F19" s="807" t="s">
        <v>635</v>
      </c>
      <c r="G19" s="2"/>
    </row>
    <row r="20" spans="1:19" ht="17" x14ac:dyDescent="0.2">
      <c r="A20" s="52" t="s">
        <v>132</v>
      </c>
      <c r="B20" s="804">
        <v>179156</v>
      </c>
      <c r="C20" s="805">
        <v>181876</v>
      </c>
      <c r="D20" s="806">
        <f t="shared" si="0"/>
        <v>179156</v>
      </c>
      <c r="E20" s="807" t="s">
        <v>635</v>
      </c>
      <c r="F20" s="807" t="s">
        <v>635</v>
      </c>
      <c r="G20" s="2"/>
    </row>
    <row r="21" spans="1:19" ht="17" x14ac:dyDescent="0.2">
      <c r="A21" s="52" t="s">
        <v>133</v>
      </c>
      <c r="B21" s="804">
        <v>33390</v>
      </c>
      <c r="C21" s="805">
        <v>337121</v>
      </c>
      <c r="D21" s="806">
        <f t="shared" si="0"/>
        <v>33390</v>
      </c>
      <c r="E21" s="807" t="s">
        <v>635</v>
      </c>
      <c r="F21" s="807" t="s">
        <v>635</v>
      </c>
      <c r="G21" s="2"/>
    </row>
    <row r="22" spans="1:19" ht="17" x14ac:dyDescent="0.2">
      <c r="A22" s="52" t="s">
        <v>164</v>
      </c>
      <c r="B22" s="804">
        <v>1</v>
      </c>
      <c r="C22" s="805">
        <v>25727</v>
      </c>
      <c r="D22" s="806">
        <f t="shared" si="0"/>
        <v>1</v>
      </c>
      <c r="E22" s="807" t="s">
        <v>635</v>
      </c>
      <c r="F22" s="807" t="s">
        <v>635</v>
      </c>
      <c r="G22" s="2"/>
    </row>
    <row r="23" spans="1:19" ht="17" x14ac:dyDescent="0.2">
      <c r="A23" s="52" t="s">
        <v>637</v>
      </c>
      <c r="B23" s="805"/>
      <c r="C23" s="805">
        <v>1701679</v>
      </c>
      <c r="D23" s="806"/>
      <c r="E23" s="807" t="s">
        <v>635</v>
      </c>
      <c r="F23" s="807" t="s">
        <v>635</v>
      </c>
      <c r="G23" s="2"/>
    </row>
    <row r="24" spans="1:19" ht="17" x14ac:dyDescent="0.2">
      <c r="A24" s="52" t="s">
        <v>638</v>
      </c>
      <c r="B24" s="805">
        <v>21114</v>
      </c>
      <c r="C24" s="805">
        <v>3214353</v>
      </c>
      <c r="D24" s="805">
        <f>B24</f>
        <v>21114</v>
      </c>
      <c r="E24" s="807" t="s">
        <v>635</v>
      </c>
      <c r="F24" s="807" t="s">
        <v>635</v>
      </c>
      <c r="G24" s="2"/>
    </row>
    <row r="25" spans="1:19" ht="17" x14ac:dyDescent="0.15">
      <c r="A25" s="98" t="s">
        <v>134</v>
      </c>
      <c r="B25" s="808">
        <f>SUM(B10:B24)</f>
        <v>5759385</v>
      </c>
      <c r="C25" s="808">
        <f>SUM(C10:C24)</f>
        <v>8373255</v>
      </c>
      <c r="D25" s="808">
        <f>SUM(D10:D24)</f>
        <v>5759643</v>
      </c>
      <c r="E25" s="807" t="s">
        <v>635</v>
      </c>
      <c r="F25" s="807" t="s">
        <v>635</v>
      </c>
      <c r="G25" s="2"/>
    </row>
    <row r="26" spans="1:19" x14ac:dyDescent="0.15">
      <c r="A26" s="2"/>
      <c r="B26" s="2"/>
      <c r="C26" s="2"/>
      <c r="D26" s="2"/>
      <c r="E26" s="2"/>
      <c r="F26" s="2"/>
    </row>
    <row r="27" spans="1:19" x14ac:dyDescent="0.15">
      <c r="A27" s="39"/>
      <c r="B27" s="283"/>
      <c r="E27" s="283"/>
      <c r="G27" s="2"/>
    </row>
    <row r="28" spans="1:19" s="12" customFormat="1" ht="51" x14ac:dyDescent="0.15">
      <c r="A28" s="47"/>
      <c r="B28" s="48"/>
      <c r="C28" s="48"/>
      <c r="D28" s="286" t="s">
        <v>639</v>
      </c>
      <c r="E28" s="152">
        <f>C25+D25</f>
        <v>14132898</v>
      </c>
      <c r="F28" s="2"/>
      <c r="G28" s="19"/>
      <c r="H28" s="2"/>
      <c r="I28" s="2"/>
      <c r="J28" s="2"/>
      <c r="K28" s="2"/>
      <c r="L28" s="2"/>
      <c r="M28" s="2"/>
      <c r="N28" s="2"/>
      <c r="O28" s="2"/>
      <c r="P28" s="2"/>
      <c r="Q28" s="2"/>
      <c r="R28" s="2"/>
      <c r="S28" s="2"/>
    </row>
    <row r="29" spans="1:19" ht="16" x14ac:dyDescent="0.15">
      <c r="A29" s="39"/>
      <c r="D29" s="809"/>
      <c r="E29" s="2"/>
      <c r="F29" s="2"/>
    </row>
    <row r="32" spans="1:19" x14ac:dyDescent="0.15">
      <c r="D32" s="2"/>
    </row>
    <row r="33" spans="1:6" x14ac:dyDescent="0.15">
      <c r="A33" s="2"/>
      <c r="B33" s="2"/>
      <c r="C33" s="2"/>
      <c r="D33" s="2"/>
      <c r="E33" s="2"/>
      <c r="F33" s="2"/>
    </row>
  </sheetData>
  <mergeCells count="7">
    <mergeCell ref="G11:I13"/>
    <mergeCell ref="A1:G1"/>
    <mergeCell ref="A2:G2"/>
    <mergeCell ref="A3:G3"/>
    <mergeCell ref="A4:G4"/>
    <mergeCell ref="A6:G6"/>
    <mergeCell ref="A7:G7"/>
  </mergeCells>
  <printOptions horizontalCentered="1"/>
  <pageMargins left="0.75" right="0.75" top="1" bottom="1" header="0.5" footer="0.5"/>
  <pageSetup scale="75" orientation="landscape" horizontalDpi="4294967292" verticalDpi="4294967292"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589ED-28CB-6B4D-9D2A-B970188EB8B7}">
  <sheetPr>
    <tabColor theme="0"/>
  </sheetPr>
  <dimension ref="A1:F31"/>
  <sheetViews>
    <sheetView zoomScaleNormal="100" workbookViewId="0">
      <selection activeCell="D10" sqref="D10"/>
    </sheetView>
  </sheetViews>
  <sheetFormatPr baseColWidth="10" defaultColWidth="11.5" defaultRowHeight="13" x14ac:dyDescent="0.15"/>
  <cols>
    <col min="1" max="1" width="5.83203125" style="15" customWidth="1"/>
    <col min="2" max="2" width="36.33203125" style="15" customWidth="1"/>
    <col min="3" max="3" width="68.5" style="15" customWidth="1"/>
    <col min="4" max="4" width="14.33203125" style="1" bestFit="1" customWidth="1"/>
    <col min="5" max="5" width="16.33203125" style="810" customWidth="1"/>
    <col min="6" max="6" width="13.6640625" style="2" bestFit="1" customWidth="1"/>
    <col min="7" max="16384" width="11.5" style="15"/>
  </cols>
  <sheetData>
    <row r="1" spans="1:5" ht="26" customHeight="1" x14ac:dyDescent="0.15">
      <c r="B1" s="15" t="s">
        <v>640</v>
      </c>
    </row>
    <row r="2" spans="1:5" x14ac:dyDescent="0.15">
      <c r="B2" s="811" t="s">
        <v>575</v>
      </c>
      <c r="D2" s="810"/>
    </row>
    <row r="3" spans="1:5" ht="13" customHeight="1" x14ac:dyDescent="0.15">
      <c r="B3" s="988" t="s">
        <v>576</v>
      </c>
      <c r="C3" s="988"/>
      <c r="D3" s="988"/>
    </row>
    <row r="4" spans="1:5" x14ac:dyDescent="0.15">
      <c r="B4" s="19"/>
      <c r="C4" s="19"/>
      <c r="D4" s="812"/>
    </row>
    <row r="5" spans="1:5" ht="16" x14ac:dyDescent="0.15">
      <c r="A5" s="1055" t="s">
        <v>641</v>
      </c>
      <c r="B5" s="1055"/>
      <c r="C5" s="1055"/>
      <c r="D5" s="1055"/>
      <c r="E5" s="1055"/>
    </row>
    <row r="6" spans="1:5" ht="17" x14ac:dyDescent="0.15">
      <c r="A6" s="813"/>
      <c r="B6" s="50" t="s">
        <v>560</v>
      </c>
      <c r="C6" s="50" t="s">
        <v>642</v>
      </c>
      <c r="D6" s="814" t="s">
        <v>138</v>
      </c>
      <c r="E6" s="814" t="s">
        <v>540</v>
      </c>
    </row>
    <row r="7" spans="1:5" ht="16" x14ac:dyDescent="0.15">
      <c r="A7" s="98">
        <v>1</v>
      </c>
      <c r="B7" s="815" t="s">
        <v>643</v>
      </c>
      <c r="C7" s="815" t="s">
        <v>644</v>
      </c>
      <c r="D7" s="816">
        <v>79319553.308549404</v>
      </c>
      <c r="E7" s="817">
        <v>22854716</v>
      </c>
    </row>
    <row r="8" spans="1:5" ht="28" x14ac:dyDescent="0.15">
      <c r="A8" s="98">
        <v>2</v>
      </c>
      <c r="B8" s="815" t="s">
        <v>645</v>
      </c>
      <c r="C8" s="815" t="s">
        <v>646</v>
      </c>
      <c r="D8" s="816">
        <v>58323990.285443231</v>
      </c>
      <c r="E8" s="817">
        <v>8271039</v>
      </c>
    </row>
    <row r="9" spans="1:5" ht="28" x14ac:dyDescent="0.15">
      <c r="A9" s="98">
        <v>3</v>
      </c>
      <c r="B9" s="815" t="s">
        <v>647</v>
      </c>
      <c r="C9" s="815" t="s">
        <v>648</v>
      </c>
      <c r="D9" s="816">
        <v>43736531.779367916</v>
      </c>
      <c r="E9" s="817">
        <v>42119952</v>
      </c>
    </row>
    <row r="10" spans="1:5" ht="16" x14ac:dyDescent="0.15">
      <c r="A10" s="98">
        <v>4</v>
      </c>
      <c r="B10" s="815" t="s">
        <v>649</v>
      </c>
      <c r="C10" s="815" t="s">
        <v>650</v>
      </c>
      <c r="D10" s="816">
        <v>16511123.920378501</v>
      </c>
      <c r="E10" s="817">
        <v>4203670</v>
      </c>
    </row>
    <row r="11" spans="1:5" ht="16" x14ac:dyDescent="0.15">
      <c r="A11" s="98">
        <v>5</v>
      </c>
      <c r="B11" s="815" t="s">
        <v>651</v>
      </c>
      <c r="C11" s="815" t="s">
        <v>652</v>
      </c>
      <c r="D11" s="816">
        <v>14392366.753443725</v>
      </c>
      <c r="E11" s="817">
        <v>64229544</v>
      </c>
    </row>
    <row r="12" spans="1:5" ht="16" x14ac:dyDescent="0.15">
      <c r="A12" s="98">
        <v>6</v>
      </c>
      <c r="B12" s="815" t="s">
        <v>653</v>
      </c>
      <c r="C12" s="815" t="s">
        <v>654</v>
      </c>
      <c r="D12" s="816">
        <v>13844366.457218779</v>
      </c>
      <c r="E12" s="817">
        <v>66538067</v>
      </c>
    </row>
    <row r="13" spans="1:5" ht="16" x14ac:dyDescent="0.15">
      <c r="A13" s="98">
        <v>7</v>
      </c>
      <c r="B13" s="815" t="s">
        <v>655</v>
      </c>
      <c r="C13" s="815" t="s">
        <v>656</v>
      </c>
      <c r="D13" s="816">
        <v>10716520.6424018</v>
      </c>
      <c r="E13" s="817">
        <v>1525891651</v>
      </c>
    </row>
    <row r="14" spans="1:5" ht="16" x14ac:dyDescent="0.15">
      <c r="A14" s="98">
        <v>8</v>
      </c>
      <c r="B14" s="815" t="s">
        <v>657</v>
      </c>
      <c r="C14" s="815" t="s">
        <v>658</v>
      </c>
      <c r="D14" s="816">
        <v>9983191.6381257493</v>
      </c>
      <c r="E14" s="817">
        <v>10992564</v>
      </c>
    </row>
    <row r="15" spans="1:5" ht="16" x14ac:dyDescent="0.15">
      <c r="A15" s="98">
        <v>9</v>
      </c>
      <c r="B15" s="815" t="s">
        <v>659</v>
      </c>
      <c r="C15" s="815" t="s">
        <v>660</v>
      </c>
      <c r="D15" s="816">
        <v>9274365.2742728107</v>
      </c>
      <c r="E15" s="817">
        <v>4556681</v>
      </c>
    </row>
    <row r="16" spans="1:5" ht="17" customHeight="1" x14ac:dyDescent="0.15">
      <c r="A16" s="98">
        <v>10</v>
      </c>
      <c r="B16" s="815" t="s">
        <v>661</v>
      </c>
      <c r="C16" s="815" t="s">
        <v>662</v>
      </c>
      <c r="D16" s="816">
        <v>9223917.3550902735</v>
      </c>
      <c r="E16" s="817">
        <v>18601668</v>
      </c>
    </row>
    <row r="17" spans="1:5" x14ac:dyDescent="0.15">
      <c r="A17" s="19"/>
      <c r="B17" s="19"/>
      <c r="C17" s="19"/>
      <c r="D17" s="812"/>
      <c r="E17" s="818"/>
    </row>
    <row r="18" spans="1:5" ht="16" customHeight="1" x14ac:dyDescent="0.15">
      <c r="A18" s="19"/>
      <c r="B18" s="19"/>
      <c r="C18" s="19"/>
      <c r="D18" s="812"/>
      <c r="E18" s="818"/>
    </row>
    <row r="19" spans="1:5" ht="16" customHeight="1" x14ac:dyDescent="0.15">
      <c r="A19" s="1056" t="s">
        <v>663</v>
      </c>
      <c r="B19" s="1057"/>
      <c r="C19" s="1057"/>
      <c r="D19" s="1057"/>
      <c r="E19" s="1058"/>
    </row>
    <row r="20" spans="1:5" ht="21" customHeight="1" x14ac:dyDescent="0.15">
      <c r="A20" s="819"/>
      <c r="B20" s="820" t="s">
        <v>560</v>
      </c>
      <c r="C20" s="820" t="s">
        <v>538</v>
      </c>
      <c r="D20" s="821" t="s">
        <v>561</v>
      </c>
      <c r="E20" s="817" t="s">
        <v>539</v>
      </c>
    </row>
    <row r="21" spans="1:5" ht="34" x14ac:dyDescent="0.15">
      <c r="A21" s="822">
        <v>1</v>
      </c>
      <c r="B21" s="823" t="s">
        <v>664</v>
      </c>
      <c r="C21" s="824" t="s">
        <v>665</v>
      </c>
      <c r="D21" s="817">
        <v>1823277412</v>
      </c>
      <c r="E21" s="816">
        <v>5370109.4024925502</v>
      </c>
    </row>
    <row r="22" spans="1:5" ht="35" customHeight="1" x14ac:dyDescent="0.15">
      <c r="A22" s="822">
        <v>2</v>
      </c>
      <c r="B22" s="823" t="s">
        <v>655</v>
      </c>
      <c r="C22" s="824" t="s">
        <v>656</v>
      </c>
      <c r="D22" s="817">
        <v>1525891651</v>
      </c>
      <c r="E22" s="816">
        <v>10716520.6424018</v>
      </c>
    </row>
    <row r="23" spans="1:5" ht="19" customHeight="1" x14ac:dyDescent="0.15">
      <c r="A23" s="822">
        <v>3</v>
      </c>
      <c r="B23" s="823" t="s">
        <v>666</v>
      </c>
      <c r="C23" s="824" t="s">
        <v>667</v>
      </c>
      <c r="D23" s="817">
        <v>874528688</v>
      </c>
      <c r="E23" s="816">
        <v>5656984.5423033228</v>
      </c>
    </row>
    <row r="24" spans="1:5" ht="20" customHeight="1" x14ac:dyDescent="0.15">
      <c r="A24" s="822">
        <v>4</v>
      </c>
      <c r="B24" s="823" t="s">
        <v>668</v>
      </c>
      <c r="C24" s="824" t="s">
        <v>669</v>
      </c>
      <c r="D24" s="817">
        <v>390025911</v>
      </c>
      <c r="E24" s="816">
        <v>1442081.3056061724</v>
      </c>
    </row>
    <row r="25" spans="1:5" ht="21" customHeight="1" x14ac:dyDescent="0.15">
      <c r="A25" s="822">
        <v>5</v>
      </c>
      <c r="B25" s="823" t="s">
        <v>670</v>
      </c>
      <c r="C25" s="824" t="s">
        <v>671</v>
      </c>
      <c r="D25" s="817">
        <v>378169587</v>
      </c>
      <c r="E25" s="816">
        <v>3416270.5974503057</v>
      </c>
    </row>
    <row r="26" spans="1:5" ht="34" x14ac:dyDescent="0.15">
      <c r="A26" s="822">
        <v>6</v>
      </c>
      <c r="B26" s="823" t="s">
        <v>672</v>
      </c>
      <c r="C26" s="824" t="s">
        <v>673</v>
      </c>
      <c r="D26" s="817">
        <v>344214195</v>
      </c>
      <c r="E26" s="816">
        <v>233359.62791655201</v>
      </c>
    </row>
    <row r="27" spans="1:5" ht="33" customHeight="1" x14ac:dyDescent="0.15">
      <c r="A27" s="822">
        <v>7</v>
      </c>
      <c r="B27" s="823" t="s">
        <v>674</v>
      </c>
      <c r="C27" s="824" t="s">
        <v>675</v>
      </c>
      <c r="D27" s="817">
        <v>311381703</v>
      </c>
      <c r="E27" s="816">
        <v>194778.69358957899</v>
      </c>
    </row>
    <row r="28" spans="1:5" ht="35" customHeight="1" x14ac:dyDescent="0.15">
      <c r="A28" s="822">
        <v>8</v>
      </c>
      <c r="B28" s="823" t="s">
        <v>676</v>
      </c>
      <c r="C28" s="824" t="s">
        <v>677</v>
      </c>
      <c r="D28" s="817">
        <v>300062179</v>
      </c>
      <c r="E28" s="816">
        <v>225141.84735578939</v>
      </c>
    </row>
    <row r="29" spans="1:5" ht="34" x14ac:dyDescent="0.15">
      <c r="A29" s="822">
        <v>9</v>
      </c>
      <c r="B29" s="823" t="s">
        <v>678</v>
      </c>
      <c r="C29" s="824" t="s">
        <v>679</v>
      </c>
      <c r="D29" s="817">
        <v>223913932</v>
      </c>
      <c r="E29" s="816">
        <v>630186.19456064794</v>
      </c>
    </row>
    <row r="30" spans="1:5" ht="35" customHeight="1" x14ac:dyDescent="0.15">
      <c r="A30" s="822">
        <v>10</v>
      </c>
      <c r="B30" s="823" t="s">
        <v>680</v>
      </c>
      <c r="C30" s="824" t="s">
        <v>681</v>
      </c>
      <c r="D30" s="817">
        <v>189577679</v>
      </c>
      <c r="E30" s="816">
        <v>26354.047252942801</v>
      </c>
    </row>
    <row r="31" spans="1:5" x14ac:dyDescent="0.15">
      <c r="A31" s="825"/>
      <c r="C31" s="19"/>
      <c r="D31" s="818"/>
      <c r="E31" s="826"/>
    </row>
  </sheetData>
  <mergeCells count="3">
    <mergeCell ref="B3:D3"/>
    <mergeCell ref="A5:E5"/>
    <mergeCell ref="A19:E19"/>
  </mergeCells>
  <printOptions horizontalCentered="1"/>
  <pageMargins left="0.75" right="0.75" top="1" bottom="1" header="0.5" footer="0.5"/>
  <pageSetup scale="75" orientation="landscape" horizontalDpi="4294967292" verticalDpi="429496729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C4205-C2CC-B94C-816D-81AC5227D967}">
  <sheetPr>
    <tabColor theme="0"/>
  </sheetPr>
  <dimension ref="A1:N97"/>
  <sheetViews>
    <sheetView zoomScaleNormal="100" workbookViewId="0">
      <selection sqref="A1:L1"/>
    </sheetView>
  </sheetViews>
  <sheetFormatPr baseColWidth="10" defaultColWidth="8.83203125" defaultRowHeight="13" x14ac:dyDescent="0.15"/>
  <cols>
    <col min="1" max="2" width="13.5" style="2" customWidth="1"/>
    <col min="3" max="3" width="15.5" style="327" customWidth="1"/>
    <col min="4" max="14" width="13.5" style="2" customWidth="1"/>
    <col min="15" max="16384" width="8.83203125" style="2"/>
  </cols>
  <sheetData>
    <row r="1" spans="1:14" ht="89" customHeight="1" x14ac:dyDescent="0.15">
      <c r="A1" s="1003" t="s">
        <v>1165</v>
      </c>
      <c r="B1" s="1003"/>
      <c r="C1" s="1003"/>
      <c r="D1" s="1003"/>
      <c r="E1" s="1003"/>
      <c r="F1" s="1003"/>
      <c r="G1" s="1003"/>
      <c r="H1" s="1003"/>
      <c r="I1" s="1003"/>
      <c r="J1" s="1003"/>
      <c r="K1" s="1003"/>
      <c r="L1" s="1003"/>
      <c r="M1" s="15"/>
      <c r="N1" s="15"/>
    </row>
    <row r="2" spans="1:14" x14ac:dyDescent="0.15">
      <c r="A2" s="798"/>
      <c r="B2" s="327"/>
      <c r="C2" s="827"/>
    </row>
    <row r="3" spans="1:14" x14ac:dyDescent="0.15">
      <c r="A3" s="798"/>
      <c r="B3" s="327"/>
      <c r="C3" s="827"/>
      <c r="D3" s="828"/>
    </row>
    <row r="4" spans="1:14" x14ac:dyDescent="0.15">
      <c r="A4" s="234" t="s">
        <v>118</v>
      </c>
      <c r="B4" s="234"/>
      <c r="C4" s="827"/>
      <c r="D4" s="828"/>
    </row>
    <row r="5" spans="1:14" ht="34" x14ac:dyDescent="0.2">
      <c r="A5" s="152" t="s">
        <v>682</v>
      </c>
      <c r="B5" s="829" t="s">
        <v>683</v>
      </c>
      <c r="C5" s="829" t="s">
        <v>684</v>
      </c>
      <c r="D5" s="828"/>
    </row>
    <row r="6" spans="1:14" ht="16" x14ac:dyDescent="0.2">
      <c r="A6" s="830">
        <v>2000</v>
      </c>
      <c r="B6" s="222">
        <f t="shared" ref="B6:B14" si="0">L38/1024</f>
        <v>0.51354472568511966</v>
      </c>
      <c r="C6" s="222">
        <v>0.51354472568511966</v>
      </c>
      <c r="D6" s="828"/>
    </row>
    <row r="7" spans="1:14" ht="16" x14ac:dyDescent="0.2">
      <c r="A7" s="830">
        <v>2001</v>
      </c>
      <c r="B7" s="222">
        <f t="shared" si="0"/>
        <v>0.99195496114434811</v>
      </c>
      <c r="C7" s="222">
        <v>0.99195496114434811</v>
      </c>
    </row>
    <row r="8" spans="1:14" ht="16" x14ac:dyDescent="0.2">
      <c r="A8" s="830">
        <v>2002</v>
      </c>
      <c r="B8" s="222">
        <f t="shared" si="0"/>
        <v>1.922691838783438</v>
      </c>
      <c r="C8" s="222">
        <v>1.922691838783438</v>
      </c>
    </row>
    <row r="9" spans="1:14" ht="16" x14ac:dyDescent="0.2">
      <c r="A9" s="830">
        <v>2003</v>
      </c>
      <c r="B9" s="222">
        <f t="shared" si="0"/>
        <v>3.5503806954214361</v>
      </c>
      <c r="C9" s="222">
        <v>3.5503806954214361</v>
      </c>
    </row>
    <row r="10" spans="1:14" ht="16" x14ac:dyDescent="0.2">
      <c r="A10" s="830">
        <v>2004</v>
      </c>
      <c r="B10" s="222">
        <f t="shared" si="0"/>
        <v>3.935546875</v>
      </c>
      <c r="C10" s="222">
        <v>3.935546875</v>
      </c>
    </row>
    <row r="11" spans="1:14" ht="16" x14ac:dyDescent="0.2">
      <c r="A11" s="830">
        <v>2005</v>
      </c>
      <c r="B11" s="222">
        <f t="shared" si="0"/>
        <v>4.063515625</v>
      </c>
      <c r="C11" s="222">
        <v>4.063515625</v>
      </c>
    </row>
    <row r="12" spans="1:14" ht="16" x14ac:dyDescent="0.2">
      <c r="A12" s="830">
        <v>2006</v>
      </c>
      <c r="B12" s="222">
        <f t="shared" si="0"/>
        <v>4.6174499885111002</v>
      </c>
      <c r="C12" s="222">
        <v>4.6174499885111002</v>
      </c>
    </row>
    <row r="13" spans="1:14" ht="16" x14ac:dyDescent="0.2">
      <c r="A13" s="830">
        <v>2007</v>
      </c>
      <c r="B13" s="222">
        <f t="shared" si="0"/>
        <v>4.9068538051850199</v>
      </c>
      <c r="C13" s="222">
        <v>4.9068538051850199</v>
      </c>
      <c r="K13" s="12"/>
    </row>
    <row r="14" spans="1:14" ht="16" x14ac:dyDescent="0.2">
      <c r="A14" s="830">
        <v>2008</v>
      </c>
      <c r="B14" s="222">
        <f t="shared" si="0"/>
        <v>4.2940056858062743</v>
      </c>
      <c r="C14" s="222">
        <v>4.2940056858062743</v>
      </c>
    </row>
    <row r="15" spans="1:14" ht="16" x14ac:dyDescent="0.2">
      <c r="A15" s="830">
        <v>2009</v>
      </c>
      <c r="B15" s="222">
        <f>L48/1024</f>
        <v>4.2035996093749999</v>
      </c>
      <c r="C15" s="222">
        <v>4.2035996093749999</v>
      </c>
    </row>
    <row r="16" spans="1:14" ht="16" x14ac:dyDescent="0.2">
      <c r="A16" s="830">
        <v>2010</v>
      </c>
      <c r="B16" s="222">
        <f>L49/1024</f>
        <v>4.5042429416315555</v>
      </c>
      <c r="C16" s="222">
        <v>4.5042429416315555</v>
      </c>
    </row>
    <row r="17" spans="1:3" ht="16" x14ac:dyDescent="0.2">
      <c r="A17" s="830">
        <v>2011</v>
      </c>
      <c r="B17" s="222">
        <f>L50/1024</f>
        <v>5.7626225452423085</v>
      </c>
      <c r="C17" s="222">
        <v>5.7626225452423085</v>
      </c>
    </row>
    <row r="18" spans="1:3" ht="16" x14ac:dyDescent="0.2">
      <c r="A18" s="830">
        <v>2012</v>
      </c>
      <c r="B18" s="222">
        <f>L51/1024</f>
        <v>7.3970605468750001</v>
      </c>
      <c r="C18" s="222">
        <v>7.3970605468750001</v>
      </c>
    </row>
    <row r="19" spans="1:3" ht="16" x14ac:dyDescent="0.2">
      <c r="A19" s="830">
        <v>2013</v>
      </c>
      <c r="B19" s="222">
        <f t="shared" ref="B19:B32" si="1">B53/1024</f>
        <v>9.7649243259429941</v>
      </c>
      <c r="C19" s="222">
        <v>9.7649243259429941</v>
      </c>
    </row>
    <row r="20" spans="1:3" ht="16" x14ac:dyDescent="0.2">
      <c r="A20" s="830">
        <v>2014</v>
      </c>
      <c r="B20" s="222">
        <f t="shared" si="1"/>
        <v>9.1162402343750006</v>
      </c>
      <c r="C20" s="222">
        <v>9.1162402343750006</v>
      </c>
    </row>
    <row r="21" spans="1:3" ht="16" x14ac:dyDescent="0.2">
      <c r="A21" s="830">
        <v>2015</v>
      </c>
      <c r="B21" s="222">
        <f t="shared" si="1"/>
        <v>14.632691383361818</v>
      </c>
      <c r="C21" s="222">
        <v>14.632695312499999</v>
      </c>
    </row>
    <row r="22" spans="1:3" ht="16" x14ac:dyDescent="0.2">
      <c r="A22" s="830">
        <v>2016</v>
      </c>
      <c r="B22" s="222">
        <f t="shared" si="1"/>
        <v>17.503115234374999</v>
      </c>
      <c r="C22" s="222">
        <v>17.503115234374999</v>
      </c>
    </row>
    <row r="23" spans="1:3" ht="16" x14ac:dyDescent="0.2">
      <c r="A23" s="830">
        <v>2017</v>
      </c>
      <c r="B23" s="222">
        <f t="shared" si="1"/>
        <v>23.806344676585869</v>
      </c>
      <c r="C23" s="222">
        <f t="shared" ref="C23:C32" si="2">B23</f>
        <v>23.806344676585869</v>
      </c>
    </row>
    <row r="24" spans="1:3" ht="16" x14ac:dyDescent="0.2">
      <c r="A24" s="830">
        <v>2018</v>
      </c>
      <c r="B24" s="222">
        <f t="shared" si="1"/>
        <v>27.365493290096673</v>
      </c>
      <c r="C24" s="222">
        <f t="shared" si="2"/>
        <v>27.365493290096673</v>
      </c>
    </row>
    <row r="25" spans="1:3" ht="16" x14ac:dyDescent="0.2">
      <c r="A25" s="830">
        <v>2019</v>
      </c>
      <c r="B25" s="222">
        <f t="shared" si="1"/>
        <v>33.595650262832635</v>
      </c>
      <c r="C25" s="222">
        <f t="shared" si="2"/>
        <v>33.595650262832635</v>
      </c>
    </row>
    <row r="26" spans="1:3" ht="16" x14ac:dyDescent="0.2">
      <c r="A26" s="830">
        <v>2020</v>
      </c>
      <c r="B26" s="222">
        <f t="shared" si="1"/>
        <v>41.860490875244139</v>
      </c>
      <c r="C26" s="222">
        <f t="shared" si="2"/>
        <v>41.860490875244139</v>
      </c>
    </row>
    <row r="27" spans="1:3" ht="16" x14ac:dyDescent="0.2">
      <c r="A27" s="830">
        <v>2021</v>
      </c>
      <c r="B27" s="222">
        <f t="shared" si="1"/>
        <v>59.237639341354374</v>
      </c>
      <c r="C27" s="222">
        <f t="shared" si="2"/>
        <v>59.237639341354374</v>
      </c>
    </row>
    <row r="28" spans="1:3" ht="16" x14ac:dyDescent="0.2">
      <c r="A28" s="830">
        <v>2022</v>
      </c>
      <c r="B28" s="222">
        <f t="shared" si="1"/>
        <v>71.539023482580561</v>
      </c>
      <c r="C28" s="222">
        <f>B28</f>
        <v>71.539023482580561</v>
      </c>
    </row>
    <row r="29" spans="1:3" ht="16" x14ac:dyDescent="0.2">
      <c r="A29" s="830">
        <v>2023</v>
      </c>
      <c r="B29" s="222">
        <f t="shared" si="1"/>
        <v>102.49167855602505</v>
      </c>
      <c r="C29" s="222">
        <f t="shared" si="2"/>
        <v>102.49167855602505</v>
      </c>
    </row>
    <row r="30" spans="1:3" ht="16" x14ac:dyDescent="0.2">
      <c r="A30" s="830">
        <v>2024</v>
      </c>
      <c r="B30" s="222">
        <f t="shared" si="1"/>
        <v>128.59189453125001</v>
      </c>
      <c r="C30" s="222">
        <f t="shared" si="2"/>
        <v>128.59189453125001</v>
      </c>
    </row>
    <row r="31" spans="1:3" ht="16" x14ac:dyDescent="0.2">
      <c r="A31" s="830">
        <v>2025</v>
      </c>
      <c r="B31" s="222">
        <f t="shared" si="1"/>
        <v>178.72811301231386</v>
      </c>
      <c r="C31" s="222">
        <f t="shared" si="2"/>
        <v>178.72811301231386</v>
      </c>
    </row>
    <row r="32" spans="1:3" ht="16" x14ac:dyDescent="0.2">
      <c r="A32" s="830">
        <v>2026</v>
      </c>
      <c r="B32" s="222">
        <f t="shared" si="1"/>
        <v>225.73219782829287</v>
      </c>
      <c r="C32" s="222">
        <f t="shared" si="2"/>
        <v>225.73219782829287</v>
      </c>
    </row>
    <row r="34" spans="1:12" x14ac:dyDescent="0.15">
      <c r="D34" s="234"/>
      <c r="E34" s="234"/>
      <c r="F34" s="234"/>
      <c r="G34" s="234"/>
      <c r="H34" s="234"/>
      <c r="I34" s="234"/>
      <c r="J34" s="234"/>
      <c r="K34" s="234"/>
    </row>
    <row r="35" spans="1:12" ht="12.75" customHeight="1" x14ac:dyDescent="0.15">
      <c r="A35" s="234" t="s">
        <v>685</v>
      </c>
      <c r="D35" s="1060" t="s">
        <v>686</v>
      </c>
      <c r="E35" s="1061"/>
      <c r="F35" s="1062"/>
      <c r="G35" s="234"/>
      <c r="H35" s="1063" t="s">
        <v>687</v>
      </c>
      <c r="I35" s="1064"/>
      <c r="J35" s="1065"/>
      <c r="L35" s="831" t="s">
        <v>688</v>
      </c>
    </row>
    <row r="36" spans="1:12" ht="14" x14ac:dyDescent="0.15">
      <c r="A36" s="234" t="s">
        <v>689</v>
      </c>
      <c r="B36" s="234"/>
      <c r="C36" s="234"/>
      <c r="D36" s="832" t="s">
        <v>134</v>
      </c>
      <c r="E36" s="833" t="s">
        <v>690</v>
      </c>
      <c r="F36" s="834" t="s">
        <v>691</v>
      </c>
      <c r="G36" s="234"/>
      <c r="H36" s="835" t="s">
        <v>134</v>
      </c>
      <c r="I36" s="833" t="s">
        <v>692</v>
      </c>
      <c r="J36" s="836" t="s">
        <v>693</v>
      </c>
      <c r="L36" s="837" t="s">
        <v>694</v>
      </c>
    </row>
    <row r="37" spans="1:12" x14ac:dyDescent="0.15">
      <c r="A37" s="234"/>
      <c r="B37" s="234"/>
      <c r="C37" s="234"/>
      <c r="D37" s="838">
        <v>308.96113601562496</v>
      </c>
      <c r="E37" s="839">
        <v>41.79</v>
      </c>
      <c r="F37" s="840">
        <f>D37-E37</f>
        <v>267.17113601562494</v>
      </c>
      <c r="G37" s="234"/>
      <c r="H37" s="841"/>
      <c r="I37" s="842"/>
      <c r="J37" s="843"/>
      <c r="L37" s="844">
        <f>D37</f>
        <v>308.96113601562496</v>
      </c>
    </row>
    <row r="38" spans="1:12" ht="28" x14ac:dyDescent="0.15">
      <c r="A38" s="234"/>
      <c r="B38" s="845" t="s">
        <v>695</v>
      </c>
      <c r="C38" s="846" t="s">
        <v>696</v>
      </c>
      <c r="D38" s="838">
        <v>525.86979910156253</v>
      </c>
      <c r="E38" s="839">
        <f>(62.23-10.34)+(146.87-27.58)+(29.94-1.84)+(5.22-4.08)+41.79</f>
        <v>242.20999999999998</v>
      </c>
      <c r="F38" s="840">
        <f>D38-E38</f>
        <v>283.65979910156256</v>
      </c>
      <c r="G38" s="234"/>
      <c r="H38" s="841"/>
      <c r="I38" s="842"/>
      <c r="J38" s="843"/>
      <c r="L38" s="844">
        <f>D38</f>
        <v>525.86979910156253</v>
      </c>
    </row>
    <row r="39" spans="1:12" x14ac:dyDescent="0.15">
      <c r="A39" s="847" t="s">
        <v>697</v>
      </c>
      <c r="B39" s="234"/>
      <c r="C39" s="234"/>
      <c r="D39" s="838">
        <v>1015.7618802118125</v>
      </c>
      <c r="E39" s="839">
        <f>(218.93-10.34)+(332.42-27.58)+(84.58-27.58)+(10.29-4.08)+66.98</f>
        <v>643.62000000000012</v>
      </c>
      <c r="F39" s="840">
        <f>D39-E39</f>
        <v>372.14188021181235</v>
      </c>
      <c r="G39" s="234"/>
      <c r="H39" s="841"/>
      <c r="I39" s="842"/>
      <c r="J39" s="843"/>
      <c r="L39" s="844">
        <f>D39</f>
        <v>1015.7618802118125</v>
      </c>
    </row>
    <row r="40" spans="1:12" x14ac:dyDescent="0.15">
      <c r="A40" s="847" t="s">
        <v>698</v>
      </c>
      <c r="B40" s="234"/>
      <c r="C40" s="848">
        <v>201.18</v>
      </c>
      <c r="D40" s="838">
        <f>D39+953.074562702428</f>
        <v>1968.8364429142405</v>
      </c>
      <c r="E40" s="849">
        <f>E39+929.203831968576</f>
        <v>1572.8238319685761</v>
      </c>
      <c r="F40" s="840">
        <f>D40-E40</f>
        <v>396.01261094566439</v>
      </c>
      <c r="G40" s="234"/>
      <c r="H40" s="841"/>
      <c r="I40" s="842"/>
      <c r="J40" s="843"/>
      <c r="L40" s="844">
        <f>D40</f>
        <v>1968.8364429142405</v>
      </c>
    </row>
    <row r="41" spans="1:12" x14ac:dyDescent="0.15">
      <c r="A41" s="847" t="s">
        <v>699</v>
      </c>
      <c r="B41" s="234"/>
      <c r="C41" s="848">
        <v>633.10227999999995</v>
      </c>
      <c r="D41" s="850">
        <f>D40+1666.75338919731</f>
        <v>3635.5898321115505</v>
      </c>
      <c r="E41" s="851">
        <f>E40+1624.67378795572</f>
        <v>3197.497619924296</v>
      </c>
      <c r="F41" s="852">
        <f>D41-E41</f>
        <v>438.09221218725452</v>
      </c>
      <c r="G41" s="234"/>
      <c r="H41" s="841"/>
      <c r="I41" s="842"/>
      <c r="J41" s="843"/>
      <c r="L41" s="844">
        <f>D41</f>
        <v>3635.5898321115505</v>
      </c>
    </row>
    <row r="42" spans="1:12" x14ac:dyDescent="0.15">
      <c r="A42" s="847" t="s">
        <v>700</v>
      </c>
      <c r="B42" s="234"/>
      <c r="C42" s="848">
        <v>1597.2237</v>
      </c>
      <c r="D42" s="234"/>
      <c r="E42" s="234"/>
      <c r="F42" s="234"/>
      <c r="G42" s="234"/>
      <c r="H42" s="838">
        <f>I42+J42</f>
        <v>4030</v>
      </c>
      <c r="I42" s="853">
        <f>3.25*1024</f>
        <v>3328</v>
      </c>
      <c r="J42" s="854">
        <v>702</v>
      </c>
      <c r="L42" s="844">
        <f>H42</f>
        <v>4030</v>
      </c>
    </row>
    <row r="43" spans="1:12" x14ac:dyDescent="0.15">
      <c r="A43" s="847" t="s">
        <v>701</v>
      </c>
      <c r="B43" s="234"/>
      <c r="C43" s="848">
        <v>2723.4639999999999</v>
      </c>
      <c r="D43" s="234"/>
      <c r="E43" s="234"/>
      <c r="F43" s="234"/>
      <c r="G43" s="234"/>
      <c r="H43" s="838">
        <f>I43+J43</f>
        <v>4161.04</v>
      </c>
      <c r="I43" s="849">
        <f>3.21*1024</f>
        <v>3287.04</v>
      </c>
      <c r="J43" s="840">
        <v>874</v>
      </c>
      <c r="L43" s="844">
        <f>H43</f>
        <v>4161.04</v>
      </c>
    </row>
    <row r="44" spans="1:12" x14ac:dyDescent="0.15">
      <c r="A44" s="847" t="s">
        <v>702</v>
      </c>
      <c r="B44" s="234"/>
      <c r="C44" s="848">
        <v>3332.069</v>
      </c>
      <c r="D44" s="234"/>
      <c r="E44" s="234"/>
      <c r="F44" s="234"/>
      <c r="G44" s="234"/>
      <c r="H44" s="838">
        <f>I44+J44</f>
        <v>4728.2687882353666</v>
      </c>
      <c r="I44" s="849">
        <f>3.6730643342181*1024</f>
        <v>3761.2178782393344</v>
      </c>
      <c r="J44" s="840">
        <f>0.944385654293*1024</f>
        <v>967.05090999603203</v>
      </c>
      <c r="L44" s="844">
        <f>H44</f>
        <v>4728.2687882353666</v>
      </c>
    </row>
    <row r="45" spans="1:12" x14ac:dyDescent="0.15">
      <c r="A45" s="847" t="s">
        <v>703</v>
      </c>
      <c r="B45" s="234"/>
      <c r="C45" s="848">
        <v>3518.7299999999996</v>
      </c>
      <c r="D45" s="234" t="s">
        <v>704</v>
      </c>
      <c r="E45" s="234"/>
      <c r="F45" s="234"/>
      <c r="G45" s="234"/>
      <c r="H45" s="850">
        <f>4.90685380518502*1024</f>
        <v>5024.6182965094604</v>
      </c>
      <c r="I45" s="851"/>
      <c r="J45" s="852"/>
      <c r="L45" s="844">
        <f>H45</f>
        <v>5024.6182965094604</v>
      </c>
    </row>
    <row r="46" spans="1:12" x14ac:dyDescent="0.15">
      <c r="A46" s="847" t="s">
        <v>705</v>
      </c>
      <c r="B46" s="234"/>
      <c r="C46" s="848">
        <v>3861.2900000000004</v>
      </c>
      <c r="D46" s="234"/>
      <c r="E46" s="234"/>
      <c r="F46" s="234"/>
      <c r="G46" s="234"/>
      <c r="H46" s="234"/>
      <c r="I46" s="234"/>
      <c r="J46" s="234"/>
      <c r="L46" s="844">
        <f>B48+650</f>
        <v>4397.0618222656249</v>
      </c>
    </row>
    <row r="47" spans="1:12" x14ac:dyDescent="0.15">
      <c r="A47" s="847" t="s">
        <v>706</v>
      </c>
      <c r="B47" s="234"/>
      <c r="C47" s="848">
        <v>3022.85</v>
      </c>
      <c r="D47" s="234"/>
      <c r="E47" s="234"/>
      <c r="F47" s="234"/>
      <c r="G47" s="234"/>
      <c r="H47" s="234"/>
      <c r="I47" s="234"/>
      <c r="J47" s="234"/>
      <c r="L47" s="844">
        <v>3747.06</v>
      </c>
    </row>
    <row r="48" spans="1:12" x14ac:dyDescent="0.15">
      <c r="A48" s="847" t="s">
        <v>707</v>
      </c>
      <c r="B48" s="855">
        <v>3747.0618222656253</v>
      </c>
      <c r="C48" s="234" t="s">
        <v>708</v>
      </c>
      <c r="D48" s="234"/>
      <c r="E48" s="234"/>
      <c r="F48" s="234"/>
      <c r="G48" s="234"/>
      <c r="H48" s="234"/>
      <c r="I48" s="234"/>
      <c r="J48" s="234"/>
      <c r="L48" s="844">
        <f t="shared" ref="L48:L55" si="3">B49</f>
        <v>4304.4859999999999</v>
      </c>
    </row>
    <row r="49" spans="1:12" x14ac:dyDescent="0.15">
      <c r="A49" s="847" t="s">
        <v>709</v>
      </c>
      <c r="B49" s="855">
        <v>4304.4859999999999</v>
      </c>
      <c r="C49" s="234"/>
      <c r="D49" s="234"/>
      <c r="E49" s="234"/>
      <c r="F49" s="234"/>
      <c r="G49" s="234"/>
      <c r="H49" s="234"/>
      <c r="I49" s="234"/>
      <c r="J49" s="234"/>
      <c r="L49" s="844">
        <f t="shared" si="3"/>
        <v>4612.3447722307128</v>
      </c>
    </row>
    <row r="50" spans="1:12" x14ac:dyDescent="0.15">
      <c r="A50" s="847" t="s">
        <v>710</v>
      </c>
      <c r="B50" s="855">
        <v>4612.3447722307128</v>
      </c>
      <c r="C50" s="234"/>
      <c r="D50" s="234"/>
      <c r="E50" s="234"/>
      <c r="F50" s="234"/>
      <c r="G50" s="234"/>
      <c r="H50" s="234"/>
      <c r="I50" s="234"/>
      <c r="J50" s="234"/>
      <c r="L50" s="844">
        <f t="shared" si="3"/>
        <v>5900.925486328124</v>
      </c>
    </row>
    <row r="51" spans="1:12" x14ac:dyDescent="0.15">
      <c r="A51" s="847" t="s">
        <v>711</v>
      </c>
      <c r="B51" s="855">
        <v>5900.925486328124</v>
      </c>
      <c r="C51" s="234"/>
      <c r="D51" s="234"/>
      <c r="E51" s="234"/>
      <c r="F51" s="234"/>
      <c r="G51" s="234"/>
      <c r="H51" s="234"/>
      <c r="I51" s="234"/>
      <c r="J51" s="234"/>
      <c r="L51" s="844">
        <f t="shared" si="3"/>
        <v>7574.59</v>
      </c>
    </row>
    <row r="52" spans="1:12" x14ac:dyDescent="0.15">
      <c r="A52" s="847" t="s">
        <v>712</v>
      </c>
      <c r="B52" s="855">
        <v>7574.59</v>
      </c>
      <c r="C52" s="234"/>
      <c r="D52" s="234"/>
      <c r="E52" s="234"/>
      <c r="F52" s="234"/>
      <c r="G52" s="234"/>
      <c r="H52" s="234"/>
      <c r="I52" s="234"/>
      <c r="J52" s="234"/>
      <c r="L52" s="844">
        <f t="shared" si="3"/>
        <v>9999.2825097656259</v>
      </c>
    </row>
    <row r="53" spans="1:12" ht="14" x14ac:dyDescent="0.15">
      <c r="A53" s="847" t="s">
        <v>713</v>
      </c>
      <c r="B53" s="855">
        <v>9999.2825097656259</v>
      </c>
      <c r="C53" s="234"/>
      <c r="D53" s="856"/>
      <c r="E53" s="856"/>
      <c r="F53" s="856"/>
      <c r="G53" s="856"/>
      <c r="H53" s="856"/>
      <c r="I53" s="856"/>
      <c r="J53" s="856"/>
      <c r="K53" s="856"/>
      <c r="L53" s="844">
        <f t="shared" si="3"/>
        <v>9335.0300000000007</v>
      </c>
    </row>
    <row r="54" spans="1:12" ht="14" x14ac:dyDescent="0.15">
      <c r="A54" s="847" t="s">
        <v>714</v>
      </c>
      <c r="B54" s="855">
        <v>9335.0300000000007</v>
      </c>
      <c r="C54" s="234"/>
      <c r="D54" s="856"/>
      <c r="E54" s="856"/>
      <c r="F54" s="856"/>
      <c r="G54" s="856"/>
      <c r="H54" s="856"/>
      <c r="I54" s="856"/>
      <c r="J54" s="856"/>
      <c r="K54" s="856"/>
      <c r="L54" s="844">
        <f t="shared" si="3"/>
        <v>14983.875976562502</v>
      </c>
    </row>
    <row r="55" spans="1:12" ht="14" x14ac:dyDescent="0.15">
      <c r="A55" s="857" t="s">
        <v>715</v>
      </c>
      <c r="B55" s="855">
        <v>14983.875976562502</v>
      </c>
      <c r="C55" s="2"/>
      <c r="D55" s="856"/>
      <c r="E55" s="856"/>
      <c r="F55" s="856"/>
      <c r="G55" s="856"/>
      <c r="H55" s="856"/>
      <c r="I55" s="856"/>
      <c r="J55" s="856"/>
      <c r="K55" s="856"/>
      <c r="L55" s="844">
        <f t="shared" si="3"/>
        <v>17923.189999999999</v>
      </c>
    </row>
    <row r="56" spans="1:12" ht="14" x14ac:dyDescent="0.15">
      <c r="A56" s="857" t="s">
        <v>716</v>
      </c>
      <c r="B56" s="855">
        <v>17923.189999999999</v>
      </c>
      <c r="C56" s="2"/>
      <c r="D56" s="856"/>
      <c r="E56" s="856"/>
      <c r="F56" s="856"/>
      <c r="G56" s="856"/>
      <c r="H56" s="856"/>
      <c r="I56" s="856"/>
      <c r="J56" s="856"/>
      <c r="K56" s="856"/>
      <c r="L56" s="844">
        <f>B57</f>
        <v>24377.69694882393</v>
      </c>
    </row>
    <row r="57" spans="1:12" ht="14" x14ac:dyDescent="0.15">
      <c r="A57" s="857" t="s">
        <v>717</v>
      </c>
      <c r="B57" s="855">
        <v>24377.69694882393</v>
      </c>
      <c r="C57" s="2"/>
      <c r="D57" s="856"/>
      <c r="E57" s="856"/>
      <c r="F57" s="856"/>
      <c r="G57" s="856"/>
      <c r="H57" s="856"/>
      <c r="I57" s="856"/>
      <c r="J57" s="856"/>
      <c r="K57" s="856"/>
      <c r="L57" s="844">
        <f>B58</f>
        <v>28022.265129058993</v>
      </c>
    </row>
    <row r="58" spans="1:12" ht="14" x14ac:dyDescent="0.15">
      <c r="A58" s="857" t="s">
        <v>718</v>
      </c>
      <c r="B58" s="855">
        <v>28022.265129058993</v>
      </c>
      <c r="C58" s="2"/>
      <c r="D58" s="856"/>
      <c r="E58" s="856"/>
      <c r="F58" s="856"/>
      <c r="G58" s="856"/>
      <c r="H58" s="856"/>
      <c r="I58" s="856"/>
      <c r="J58" s="856"/>
      <c r="K58" s="856"/>
      <c r="L58" s="844">
        <f>B59</f>
        <v>34401.945869140618</v>
      </c>
    </row>
    <row r="59" spans="1:12" ht="14" x14ac:dyDescent="0.15">
      <c r="A59" s="857" t="s">
        <v>719</v>
      </c>
      <c r="B59" s="855">
        <v>34401.945869140618</v>
      </c>
      <c r="C59" s="2"/>
      <c r="D59" s="856"/>
      <c r="E59" s="856"/>
      <c r="F59" s="856"/>
      <c r="G59" s="856"/>
      <c r="H59" s="856"/>
      <c r="I59" s="856"/>
      <c r="J59" s="856"/>
      <c r="K59" s="856"/>
      <c r="L59" s="844">
        <f>B60</f>
        <v>42865.142656249998</v>
      </c>
    </row>
    <row r="60" spans="1:12" ht="14" x14ac:dyDescent="0.15">
      <c r="A60" s="857" t="s">
        <v>720</v>
      </c>
      <c r="B60" s="855">
        <v>42865.142656249998</v>
      </c>
      <c r="C60" s="2"/>
      <c r="D60" s="856"/>
      <c r="E60" s="856"/>
      <c r="F60" s="856"/>
      <c r="G60" s="856"/>
      <c r="H60" s="856"/>
      <c r="I60" s="856"/>
      <c r="J60" s="856"/>
      <c r="K60" s="856"/>
      <c r="L60" s="844">
        <v>60659.342685546879</v>
      </c>
    </row>
    <row r="61" spans="1:12" ht="14" x14ac:dyDescent="0.15">
      <c r="A61" s="857" t="s">
        <v>721</v>
      </c>
      <c r="B61" s="855">
        <v>60659.342685546879</v>
      </c>
      <c r="C61" s="2"/>
      <c r="D61" s="856"/>
      <c r="E61" s="856"/>
      <c r="F61" s="856"/>
      <c r="G61" s="856"/>
      <c r="H61" s="856"/>
      <c r="I61" s="856"/>
      <c r="J61" s="856"/>
      <c r="K61" s="856"/>
      <c r="L61" s="858">
        <v>77165.94</v>
      </c>
    </row>
    <row r="62" spans="1:12" ht="14" x14ac:dyDescent="0.15">
      <c r="A62" s="857" t="s">
        <v>722</v>
      </c>
      <c r="B62" s="855">
        <v>73255.960046162494</v>
      </c>
      <c r="C62" s="2"/>
      <c r="D62" s="856"/>
      <c r="E62" s="856"/>
      <c r="F62" s="856"/>
      <c r="G62" s="856"/>
      <c r="H62" s="856"/>
      <c r="I62" s="856"/>
      <c r="J62" s="856"/>
      <c r="K62" s="856"/>
      <c r="L62" s="849"/>
    </row>
    <row r="63" spans="1:12" ht="14" x14ac:dyDescent="0.15">
      <c r="A63" s="857" t="s">
        <v>723</v>
      </c>
      <c r="B63" s="855">
        <v>104951.47884136965</v>
      </c>
      <c r="C63" s="2"/>
      <c r="D63" s="856"/>
      <c r="E63" s="856"/>
      <c r="F63" s="856"/>
      <c r="G63" s="856"/>
      <c r="H63" s="856"/>
      <c r="I63" s="856"/>
      <c r="J63" s="856"/>
      <c r="K63" s="856"/>
      <c r="L63" s="849"/>
    </row>
    <row r="64" spans="1:12" ht="14" x14ac:dyDescent="0.15">
      <c r="A64" s="857" t="s">
        <v>724</v>
      </c>
      <c r="B64" s="855">
        <v>131678.1</v>
      </c>
      <c r="C64" s="2"/>
      <c r="D64" s="856"/>
      <c r="E64" s="856"/>
      <c r="F64" s="856"/>
      <c r="G64" s="856"/>
      <c r="H64" s="856"/>
      <c r="I64" s="856"/>
      <c r="J64" s="856"/>
      <c r="K64" s="856"/>
      <c r="L64" s="849"/>
    </row>
    <row r="65" spans="1:13" ht="14" x14ac:dyDescent="0.15">
      <c r="A65" s="857" t="s">
        <v>725</v>
      </c>
      <c r="B65" s="855">
        <v>183017.58772460939</v>
      </c>
      <c r="C65" s="2"/>
    </row>
    <row r="66" spans="1:13" ht="14" x14ac:dyDescent="0.15">
      <c r="A66" s="857" t="s">
        <v>726</v>
      </c>
      <c r="B66" s="855">
        <v>231149.7705761719</v>
      </c>
      <c r="C66" s="2"/>
    </row>
    <row r="67" spans="1:13" ht="20" x14ac:dyDescent="0.2">
      <c r="A67" s="859" t="s">
        <v>727</v>
      </c>
      <c r="B67" s="860" t="s">
        <v>728</v>
      </c>
      <c r="C67" s="856"/>
      <c r="M67" s="231"/>
    </row>
    <row r="68" spans="1:13" ht="13" customHeight="1" x14ac:dyDescent="0.15">
      <c r="C68" s="2"/>
      <c r="D68" s="861"/>
      <c r="K68" s="231"/>
      <c r="M68" s="862"/>
    </row>
    <row r="69" spans="1:13" ht="13" customHeight="1" x14ac:dyDescent="0.15">
      <c r="A69" s="234" t="s">
        <v>729</v>
      </c>
      <c r="D69" s="863"/>
      <c r="E69" s="1066" t="s">
        <v>730</v>
      </c>
      <c r="F69" s="1066"/>
      <c r="G69" s="1066"/>
      <c r="H69" s="1066"/>
      <c r="I69" s="1066"/>
      <c r="J69" s="1066"/>
      <c r="K69" s="862"/>
      <c r="L69" s="231"/>
      <c r="M69" s="862"/>
    </row>
    <row r="70" spans="1:13" ht="14" x14ac:dyDescent="0.15">
      <c r="A70" s="864" t="s">
        <v>731</v>
      </c>
      <c r="B70" s="865" t="s">
        <v>732</v>
      </c>
      <c r="C70" s="866" t="s">
        <v>733</v>
      </c>
      <c r="D70" s="863"/>
      <c r="E70" s="1059" t="s">
        <v>734</v>
      </c>
      <c r="F70" s="1059"/>
      <c r="G70" s="1059"/>
      <c r="H70" s="1059"/>
      <c r="I70" s="1059"/>
      <c r="J70" s="1059"/>
      <c r="K70" s="862"/>
      <c r="L70" s="862"/>
      <c r="M70" s="862"/>
    </row>
    <row r="71" spans="1:13" ht="52" x14ac:dyDescent="0.15">
      <c r="A71" s="867" t="s">
        <v>735</v>
      </c>
      <c r="B71" s="868">
        <v>0.51354472568511966</v>
      </c>
      <c r="C71" s="869" t="s">
        <v>736</v>
      </c>
      <c r="D71" s="863"/>
      <c r="E71" s="1059" t="s">
        <v>734</v>
      </c>
      <c r="F71" s="1059"/>
      <c r="G71" s="1059"/>
      <c r="H71" s="1059"/>
      <c r="I71" s="1059"/>
      <c r="J71" s="1059"/>
      <c r="K71" s="862"/>
      <c r="L71" s="862"/>
      <c r="M71" s="862"/>
    </row>
    <row r="72" spans="1:13" ht="52" x14ac:dyDescent="0.15">
      <c r="A72" s="867" t="s">
        <v>737</v>
      </c>
      <c r="B72" s="868">
        <v>0.99195496114434811</v>
      </c>
      <c r="C72" s="869" t="s">
        <v>736</v>
      </c>
      <c r="D72" s="863"/>
      <c r="E72" s="1059" t="s">
        <v>738</v>
      </c>
      <c r="F72" s="1059"/>
      <c r="G72" s="1059"/>
      <c r="H72" s="1059"/>
      <c r="I72" s="1059"/>
      <c r="J72" s="1059"/>
      <c r="K72" s="862"/>
      <c r="L72" s="862"/>
      <c r="M72" s="870"/>
    </row>
    <row r="73" spans="1:13" ht="52" x14ac:dyDescent="0.15">
      <c r="A73" s="867" t="s">
        <v>739</v>
      </c>
      <c r="B73" s="868">
        <v>1.922691838783438</v>
      </c>
      <c r="C73" s="869" t="s">
        <v>736</v>
      </c>
      <c r="D73" s="863"/>
      <c r="E73" s="1059" t="s">
        <v>740</v>
      </c>
      <c r="F73" s="1059"/>
      <c r="G73" s="1059"/>
      <c r="H73" s="1059"/>
      <c r="I73" s="1059"/>
      <c r="J73" s="1059"/>
      <c r="K73" s="870"/>
      <c r="L73" s="862"/>
      <c r="M73" s="870"/>
    </row>
    <row r="74" spans="1:13" ht="52.5" customHeight="1" x14ac:dyDescent="0.15">
      <c r="A74" s="867" t="s">
        <v>741</v>
      </c>
      <c r="B74" s="868">
        <v>3.5503806954214361</v>
      </c>
      <c r="C74" s="869" t="s">
        <v>736</v>
      </c>
      <c r="D74" s="863"/>
      <c r="E74" s="1059" t="s">
        <v>742</v>
      </c>
      <c r="F74" s="1059"/>
      <c r="G74" s="1059"/>
      <c r="H74" s="1059"/>
      <c r="I74" s="1059"/>
      <c r="J74" s="1059"/>
      <c r="K74" s="870"/>
      <c r="L74" s="870"/>
      <c r="M74" s="870"/>
    </row>
    <row r="75" spans="1:13" ht="56" customHeight="1" x14ac:dyDescent="0.15">
      <c r="A75" s="867" t="s">
        <v>743</v>
      </c>
      <c r="B75" s="868">
        <v>3.935546875</v>
      </c>
      <c r="C75" s="869" t="s">
        <v>744</v>
      </c>
      <c r="D75" s="871"/>
      <c r="E75" s="1059" t="s">
        <v>745</v>
      </c>
      <c r="F75" s="1059"/>
      <c r="G75" s="1059"/>
      <c r="H75" s="1059"/>
      <c r="I75" s="1059"/>
      <c r="J75" s="1059"/>
      <c r="K75" s="870"/>
      <c r="L75" s="870"/>
      <c r="M75" s="862"/>
    </row>
    <row r="76" spans="1:13" ht="26" x14ac:dyDescent="0.15">
      <c r="A76" s="867" t="s">
        <v>746</v>
      </c>
      <c r="B76" s="868">
        <v>4.063515625</v>
      </c>
      <c r="C76" s="869" t="s">
        <v>747</v>
      </c>
      <c r="D76" s="871"/>
      <c r="E76" s="1059" t="s">
        <v>748</v>
      </c>
      <c r="F76" s="1059"/>
      <c r="G76" s="1059"/>
      <c r="H76" s="1059"/>
      <c r="I76" s="1059"/>
      <c r="J76" s="1059"/>
      <c r="K76" s="862"/>
      <c r="L76" s="870"/>
      <c r="M76" s="862"/>
    </row>
    <row r="77" spans="1:13" x14ac:dyDescent="0.15">
      <c r="A77" s="867" t="s">
        <v>749</v>
      </c>
      <c r="B77" s="868">
        <v>4.6174499885111002</v>
      </c>
      <c r="C77" s="872" t="s">
        <v>750</v>
      </c>
      <c r="D77" s="871"/>
      <c r="E77" s="1067" t="s">
        <v>751</v>
      </c>
      <c r="F77" s="1067"/>
      <c r="G77" s="1067"/>
      <c r="H77" s="1067"/>
      <c r="I77" s="1067"/>
      <c r="J77" s="1067"/>
      <c r="K77" s="862"/>
      <c r="L77" s="862"/>
      <c r="M77" s="862"/>
    </row>
    <row r="78" spans="1:13" x14ac:dyDescent="0.15">
      <c r="A78" s="867" t="s">
        <v>752</v>
      </c>
      <c r="B78" s="868">
        <v>4.9068538051850199</v>
      </c>
      <c r="C78" s="872" t="s">
        <v>753</v>
      </c>
      <c r="D78" s="871"/>
      <c r="E78" s="1059" t="s">
        <v>754</v>
      </c>
      <c r="F78" s="1059"/>
      <c r="G78" s="1059"/>
      <c r="H78" s="1059"/>
      <c r="I78" s="1059"/>
      <c r="J78" s="1059"/>
      <c r="K78" s="862"/>
      <c r="L78" s="862"/>
      <c r="M78" s="862"/>
    </row>
    <row r="79" spans="1:13" x14ac:dyDescent="0.15">
      <c r="A79" s="867" t="s">
        <v>755</v>
      </c>
      <c r="B79" s="868">
        <v>4.2940056858062743</v>
      </c>
      <c r="C79" s="872" t="s">
        <v>756</v>
      </c>
      <c r="D79" s="871"/>
      <c r="E79" s="1059" t="s">
        <v>757</v>
      </c>
      <c r="F79" s="1059"/>
      <c r="G79" s="1059"/>
      <c r="H79" s="1059"/>
      <c r="I79" s="1059"/>
      <c r="J79" s="1059"/>
      <c r="K79" s="862"/>
      <c r="L79" s="862"/>
      <c r="M79" s="862"/>
    </row>
    <row r="80" spans="1:13" x14ac:dyDescent="0.15">
      <c r="A80" s="867" t="s">
        <v>758</v>
      </c>
      <c r="B80" s="868">
        <v>4.2035996093749999</v>
      </c>
      <c r="C80" s="872" t="s">
        <v>759</v>
      </c>
      <c r="D80" s="871"/>
      <c r="E80" s="1059" t="s">
        <v>760</v>
      </c>
      <c r="F80" s="1059"/>
      <c r="G80" s="1059"/>
      <c r="H80" s="1059"/>
      <c r="I80" s="1059"/>
      <c r="J80" s="1059"/>
      <c r="K80" s="862"/>
      <c r="L80" s="862"/>
      <c r="M80" s="862"/>
    </row>
    <row r="81" spans="1:13" x14ac:dyDescent="0.15">
      <c r="A81" s="867" t="s">
        <v>761</v>
      </c>
      <c r="B81" s="868">
        <v>4.5042429416315555</v>
      </c>
      <c r="C81" s="872" t="s">
        <v>762</v>
      </c>
      <c r="D81" s="871"/>
      <c r="E81" s="1059" t="s">
        <v>763</v>
      </c>
      <c r="F81" s="1059"/>
      <c r="G81" s="1059"/>
      <c r="H81" s="1059"/>
      <c r="I81" s="1059"/>
      <c r="J81" s="1059"/>
      <c r="K81" s="862"/>
      <c r="L81" s="862"/>
      <c r="M81" s="862"/>
    </row>
    <row r="82" spans="1:13" ht="29.25" customHeight="1" x14ac:dyDescent="0.15">
      <c r="A82" s="867" t="s">
        <v>764</v>
      </c>
      <c r="B82" s="868">
        <v>5.7626225452423085</v>
      </c>
      <c r="C82" s="872" t="s">
        <v>765</v>
      </c>
      <c r="D82" s="871"/>
      <c r="E82" s="1059" t="s">
        <v>766</v>
      </c>
      <c r="F82" s="1059"/>
      <c r="G82" s="1059"/>
      <c r="H82" s="1059"/>
      <c r="I82" s="1059"/>
      <c r="J82" s="1059"/>
      <c r="K82" s="862"/>
      <c r="L82" s="862"/>
    </row>
    <row r="83" spans="1:13" ht="26.25" customHeight="1" x14ac:dyDescent="0.15">
      <c r="A83" s="867" t="s">
        <v>767</v>
      </c>
      <c r="B83" s="868">
        <v>7.3970605468750001</v>
      </c>
      <c r="C83" s="872" t="s">
        <v>768</v>
      </c>
      <c r="D83" s="871"/>
      <c r="E83" s="1059" t="s">
        <v>769</v>
      </c>
      <c r="F83" s="1059"/>
      <c r="G83" s="1059"/>
      <c r="H83" s="1059"/>
      <c r="I83" s="1059"/>
      <c r="J83" s="1059"/>
      <c r="L83" s="862"/>
    </row>
    <row r="84" spans="1:13" x14ac:dyDescent="0.15">
      <c r="A84" s="867" t="s">
        <v>770</v>
      </c>
      <c r="B84" s="868">
        <f t="shared" ref="B84:B97" si="4">B19</f>
        <v>9.7649243259429941</v>
      </c>
      <c r="C84" s="872" t="s">
        <v>771</v>
      </c>
      <c r="D84" s="871"/>
      <c r="E84" s="1059" t="s">
        <v>772</v>
      </c>
      <c r="F84" s="1059"/>
      <c r="G84" s="1059"/>
      <c r="H84" s="1059"/>
      <c r="I84" s="1059"/>
      <c r="J84" s="1059"/>
    </row>
    <row r="85" spans="1:13" x14ac:dyDescent="0.15">
      <c r="A85" s="867" t="s">
        <v>773</v>
      </c>
      <c r="B85" s="868">
        <f t="shared" si="4"/>
        <v>9.1162402343750006</v>
      </c>
      <c r="C85" s="872" t="s">
        <v>774</v>
      </c>
      <c r="D85" s="871"/>
      <c r="E85" s="1059" t="s">
        <v>775</v>
      </c>
      <c r="F85" s="1059"/>
      <c r="G85" s="1059"/>
      <c r="H85" s="1059"/>
      <c r="I85" s="1059"/>
      <c r="J85" s="1059"/>
    </row>
    <row r="86" spans="1:13" x14ac:dyDescent="0.15">
      <c r="A86" s="867" t="s">
        <v>776</v>
      </c>
      <c r="B86" s="868">
        <f t="shared" si="4"/>
        <v>14.632691383361818</v>
      </c>
      <c r="C86" s="872" t="s">
        <v>777</v>
      </c>
      <c r="D86" s="871"/>
      <c r="E86" s="1059" t="s">
        <v>778</v>
      </c>
      <c r="F86" s="1059"/>
      <c r="G86" s="1059"/>
      <c r="H86" s="1059"/>
      <c r="I86" s="1059"/>
      <c r="J86" s="1059"/>
    </row>
    <row r="87" spans="1:13" x14ac:dyDescent="0.15">
      <c r="A87" s="867" t="s">
        <v>779</v>
      </c>
      <c r="B87" s="868">
        <f t="shared" si="4"/>
        <v>17.503115234374999</v>
      </c>
      <c r="C87" s="872" t="s">
        <v>780</v>
      </c>
      <c r="D87" s="871"/>
      <c r="E87" s="1059" t="s">
        <v>781</v>
      </c>
      <c r="F87" s="1059"/>
      <c r="G87" s="1059"/>
      <c r="H87" s="1059"/>
      <c r="I87" s="1059"/>
      <c r="J87" s="1059"/>
    </row>
    <row r="88" spans="1:13" x14ac:dyDescent="0.15">
      <c r="A88" s="867" t="s">
        <v>782</v>
      </c>
      <c r="B88" s="868">
        <f t="shared" si="4"/>
        <v>23.806344676585869</v>
      </c>
      <c r="C88" s="872" t="s">
        <v>783</v>
      </c>
      <c r="D88" s="871"/>
      <c r="E88" s="1059" t="s">
        <v>784</v>
      </c>
      <c r="F88" s="1059"/>
      <c r="G88" s="1059"/>
      <c r="H88" s="1059"/>
      <c r="I88" s="1059"/>
      <c r="J88" s="1059"/>
    </row>
    <row r="89" spans="1:13" x14ac:dyDescent="0.15">
      <c r="A89" s="867" t="s">
        <v>785</v>
      </c>
      <c r="B89" s="868">
        <f t="shared" si="4"/>
        <v>27.365493290096673</v>
      </c>
      <c r="C89" s="872" t="s">
        <v>786</v>
      </c>
      <c r="D89" s="871"/>
      <c r="E89" s="1059" t="s">
        <v>787</v>
      </c>
      <c r="F89" s="1059"/>
      <c r="G89" s="1059"/>
      <c r="H89" s="1059"/>
      <c r="I89" s="1059"/>
      <c r="J89" s="1059"/>
    </row>
    <row r="90" spans="1:13" x14ac:dyDescent="0.15">
      <c r="A90" s="867" t="s">
        <v>788</v>
      </c>
      <c r="B90" s="868">
        <f t="shared" si="4"/>
        <v>33.595650262832635</v>
      </c>
      <c r="C90" s="872" t="s">
        <v>789</v>
      </c>
      <c r="D90" s="871"/>
      <c r="E90" s="1059" t="s">
        <v>790</v>
      </c>
      <c r="F90" s="1059"/>
      <c r="G90" s="1059"/>
      <c r="H90" s="1059"/>
      <c r="I90" s="1059"/>
      <c r="J90" s="1059"/>
    </row>
    <row r="91" spans="1:13" x14ac:dyDescent="0.15">
      <c r="A91" s="867" t="s">
        <v>791</v>
      </c>
      <c r="B91" s="868">
        <f t="shared" si="4"/>
        <v>41.860490875244139</v>
      </c>
      <c r="C91" s="872" t="s">
        <v>792</v>
      </c>
      <c r="E91" s="1059" t="s">
        <v>793</v>
      </c>
      <c r="F91" s="1059"/>
      <c r="G91" s="1059"/>
      <c r="H91" s="1059"/>
      <c r="I91" s="1059"/>
      <c r="J91" s="1059"/>
    </row>
    <row r="92" spans="1:13" x14ac:dyDescent="0.15">
      <c r="A92" s="867" t="s">
        <v>794</v>
      </c>
      <c r="B92" s="868">
        <f t="shared" si="4"/>
        <v>59.237639341354374</v>
      </c>
      <c r="C92" s="872" t="s">
        <v>795</v>
      </c>
    </row>
    <row r="93" spans="1:13" x14ac:dyDescent="0.15">
      <c r="A93" s="867" t="s">
        <v>796</v>
      </c>
      <c r="B93" s="868">
        <f t="shared" si="4"/>
        <v>71.539023482580561</v>
      </c>
      <c r="C93" s="872" t="s">
        <v>797</v>
      </c>
    </row>
    <row r="94" spans="1:13" x14ac:dyDescent="0.15">
      <c r="A94" s="867" t="s">
        <v>798</v>
      </c>
      <c r="B94" s="868">
        <f t="shared" si="4"/>
        <v>102.49167855602505</v>
      </c>
    </row>
    <row r="95" spans="1:13" x14ac:dyDescent="0.15">
      <c r="A95" s="867" t="s">
        <v>799</v>
      </c>
      <c r="B95" s="868">
        <f t="shared" si="4"/>
        <v>128.59189453125001</v>
      </c>
    </row>
    <row r="96" spans="1:13" x14ac:dyDescent="0.15">
      <c r="A96" s="867" t="s">
        <v>800</v>
      </c>
      <c r="B96" s="868">
        <f t="shared" si="4"/>
        <v>178.72811301231386</v>
      </c>
    </row>
    <row r="97" spans="1:2" x14ac:dyDescent="0.15">
      <c r="A97" s="867" t="s">
        <v>800</v>
      </c>
      <c r="B97" s="868">
        <f t="shared" si="4"/>
        <v>225.73219782829287</v>
      </c>
    </row>
  </sheetData>
  <mergeCells count="26">
    <mergeCell ref="E90:J90"/>
    <mergeCell ref="E91:J91"/>
    <mergeCell ref="E84:J84"/>
    <mergeCell ref="E85:J85"/>
    <mergeCell ref="E86:J86"/>
    <mergeCell ref="E87:J87"/>
    <mergeCell ref="E88:J88"/>
    <mergeCell ref="E89:J89"/>
    <mergeCell ref="E83:J83"/>
    <mergeCell ref="E72:J72"/>
    <mergeCell ref="E73:J73"/>
    <mergeCell ref="E74:J74"/>
    <mergeCell ref="E75:J75"/>
    <mergeCell ref="E76:J76"/>
    <mergeCell ref="E77:J77"/>
    <mergeCell ref="E78:J78"/>
    <mergeCell ref="E79:J79"/>
    <mergeCell ref="E80:J80"/>
    <mergeCell ref="E81:J81"/>
    <mergeCell ref="E82:J82"/>
    <mergeCell ref="E71:J71"/>
    <mergeCell ref="A1:L1"/>
    <mergeCell ref="D35:F35"/>
    <mergeCell ref="H35:J35"/>
    <mergeCell ref="E69:J69"/>
    <mergeCell ref="E70:J70"/>
  </mergeCells>
  <printOptions horizontalCentered="1"/>
  <pageMargins left="0.75" right="0.75" top="1" bottom="1" header="0.5" footer="0.5"/>
  <pageSetup scale="75"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74BAA-7F82-F347-B418-7DBD5A805DCD}">
  <sheetPr>
    <tabColor theme="0"/>
  </sheetPr>
  <dimension ref="A1:AL133"/>
  <sheetViews>
    <sheetView showZeros="0" zoomScaleNormal="100" workbookViewId="0">
      <selection activeCell="Q9" sqref="Q9"/>
    </sheetView>
  </sheetViews>
  <sheetFormatPr baseColWidth="10" defaultColWidth="8.83203125" defaultRowHeight="13" x14ac:dyDescent="0.15"/>
  <cols>
    <col min="1" max="1" width="16.83203125" style="2" customWidth="1"/>
    <col min="2" max="2" width="12.83203125" style="2" customWidth="1"/>
    <col min="3" max="3" width="14" style="327" customWidth="1"/>
    <col min="4" max="4" width="15.83203125" style="2" customWidth="1"/>
    <col min="5" max="5" width="10.33203125" style="2" customWidth="1"/>
    <col min="6" max="6" width="14.6640625" style="2" customWidth="1"/>
    <col min="7" max="7" width="14.33203125" style="2" customWidth="1"/>
    <col min="8" max="8" width="10.6640625" style="2" customWidth="1"/>
    <col min="9" max="9" width="9.83203125" style="2" customWidth="1"/>
    <col min="10" max="11" width="11" style="2" customWidth="1"/>
    <col min="12" max="12" width="11.1640625" style="2" bestFit="1" customWidth="1"/>
    <col min="13" max="13" width="10.1640625" style="2" customWidth="1"/>
    <col min="14" max="14" width="11.5" style="2" customWidth="1"/>
    <col min="15" max="15" width="14.33203125" style="2" customWidth="1"/>
    <col min="16" max="16" width="16.33203125" style="2" customWidth="1"/>
    <col min="17" max="25" width="13.5" style="2" customWidth="1"/>
    <col min="26" max="26" width="11.33203125" style="2" customWidth="1"/>
    <col min="27" max="28" width="13.6640625" style="2" bestFit="1" customWidth="1"/>
    <col min="29" max="29" width="12.5" style="2" customWidth="1"/>
    <col min="30" max="30" width="13.6640625" style="2" bestFit="1" customWidth="1"/>
    <col min="31" max="31" width="14" style="2" customWidth="1"/>
    <col min="32" max="32" width="12.6640625" style="2" bestFit="1" customWidth="1"/>
    <col min="33" max="33" width="16.33203125" style="2" bestFit="1" customWidth="1"/>
    <col min="34" max="34" width="16.1640625" style="2" customWidth="1"/>
    <col min="35" max="35" width="10.1640625" style="2" bestFit="1" customWidth="1"/>
    <col min="36" max="36" width="13.6640625" style="2" bestFit="1" customWidth="1"/>
    <col min="37" max="37" width="10.83203125" style="2" customWidth="1"/>
    <col min="38" max="38" width="13.6640625" style="2" bestFit="1" customWidth="1"/>
    <col min="39" max="16384" width="8.83203125" style="2"/>
  </cols>
  <sheetData>
    <row r="1" spans="1:17" ht="55" customHeight="1" x14ac:dyDescent="0.15">
      <c r="A1" s="988" t="s">
        <v>1085</v>
      </c>
      <c r="B1" s="988"/>
      <c r="C1" s="988"/>
      <c r="D1" s="988"/>
      <c r="E1" s="988"/>
      <c r="F1" s="988"/>
      <c r="G1" s="988"/>
      <c r="H1" s="988"/>
      <c r="I1" s="988"/>
      <c r="J1" s="988"/>
      <c r="K1" s="988"/>
      <c r="L1" s="988"/>
      <c r="M1" s="988"/>
      <c r="N1" s="8"/>
      <c r="O1" s="8"/>
      <c r="P1" s="8"/>
      <c r="Q1" s="8"/>
    </row>
    <row r="2" spans="1:17" x14ac:dyDescent="0.15">
      <c r="A2" s="240"/>
    </row>
    <row r="3" spans="1:17" ht="14.25" customHeight="1" x14ac:dyDescent="0.15"/>
    <row r="4" spans="1:17" ht="14.25" customHeight="1" x14ac:dyDescent="0.15"/>
    <row r="5" spans="1:17" ht="14.25" customHeight="1" x14ac:dyDescent="0.15"/>
    <row r="6" spans="1:17" ht="14.25" customHeight="1" x14ac:dyDescent="0.15"/>
    <row r="7" spans="1:17" ht="14.25" customHeight="1" x14ac:dyDescent="0.15"/>
    <row r="8" spans="1:17" ht="14.25" customHeight="1" x14ac:dyDescent="0.15"/>
    <row r="9" spans="1:17" ht="14.25" customHeight="1" x14ac:dyDescent="0.15"/>
    <row r="10" spans="1:17" ht="14.25" customHeight="1" x14ac:dyDescent="0.15"/>
    <row r="11" spans="1:17" ht="14.25" customHeight="1" x14ac:dyDescent="0.15"/>
    <row r="12" spans="1:17" ht="14.25" customHeight="1" x14ac:dyDescent="0.15"/>
    <row r="13" spans="1:17" ht="14.25" customHeight="1" x14ac:dyDescent="0.15"/>
    <row r="14" spans="1:17" ht="14.25" customHeight="1" x14ac:dyDescent="0.15"/>
    <row r="15" spans="1:17" ht="14.25" customHeight="1" x14ac:dyDescent="0.15"/>
    <row r="16" spans="1:17" ht="14.25" customHeight="1" x14ac:dyDescent="0.15"/>
    <row r="17" spans="1:3" ht="14.25" customHeight="1" x14ac:dyDescent="0.15"/>
    <row r="18" spans="1:3" ht="14.25" customHeight="1" x14ac:dyDescent="0.15"/>
    <row r="19" spans="1:3" ht="14.25" customHeight="1" x14ac:dyDescent="0.15"/>
    <row r="20" spans="1:3" ht="14.25" customHeight="1" x14ac:dyDescent="0.15"/>
    <row r="21" spans="1:3" ht="14.25" customHeight="1" x14ac:dyDescent="0.15"/>
    <row r="22" spans="1:3" ht="14.25" customHeight="1" x14ac:dyDescent="0.15"/>
    <row r="23" spans="1:3" ht="14.25" customHeight="1" x14ac:dyDescent="0.15"/>
    <row r="24" spans="1:3" ht="14.25" customHeight="1" x14ac:dyDescent="0.15"/>
    <row r="25" spans="1:3" x14ac:dyDescent="0.15">
      <c r="B25" s="873"/>
    </row>
    <row r="26" spans="1:3" x14ac:dyDescent="0.15">
      <c r="A26" s="2" t="s">
        <v>118</v>
      </c>
      <c r="C26" s="2"/>
    </row>
    <row r="27" spans="1:3" ht="49" customHeight="1" x14ac:dyDescent="0.15">
      <c r="A27" s="98" t="s">
        <v>801</v>
      </c>
      <c r="B27" s="50" t="s">
        <v>802</v>
      </c>
      <c r="C27" s="50" t="s">
        <v>803</v>
      </c>
    </row>
    <row r="28" spans="1:3" ht="16" x14ac:dyDescent="0.15">
      <c r="A28" s="814" t="s">
        <v>698</v>
      </c>
      <c r="B28" s="85">
        <f t="shared" ref="B28:C44" si="0">O62</f>
        <v>5.5238179999999995</v>
      </c>
      <c r="C28" s="85">
        <v>0</v>
      </c>
    </row>
    <row r="29" spans="1:3" ht="16" x14ac:dyDescent="0.15">
      <c r="A29" s="814" t="s">
        <v>699</v>
      </c>
      <c r="B29" s="85">
        <f t="shared" si="0"/>
        <v>8.4937329999999989</v>
      </c>
      <c r="C29" s="85"/>
    </row>
    <row r="30" spans="1:3" ht="16" x14ac:dyDescent="0.15">
      <c r="A30" s="814" t="s">
        <v>700</v>
      </c>
      <c r="B30" s="85">
        <f t="shared" si="0"/>
        <v>19.305638999999999</v>
      </c>
      <c r="C30" s="85"/>
    </row>
    <row r="31" spans="1:3" ht="16" x14ac:dyDescent="0.15">
      <c r="A31" s="814" t="s">
        <v>701</v>
      </c>
      <c r="B31" s="85">
        <f t="shared" si="0"/>
        <v>35.211089000000001</v>
      </c>
      <c r="C31" s="85"/>
    </row>
    <row r="32" spans="1:3" ht="16" x14ac:dyDescent="0.15">
      <c r="A32" s="814" t="s">
        <v>702</v>
      </c>
      <c r="B32" s="85">
        <f t="shared" si="0"/>
        <v>47.027518000000008</v>
      </c>
      <c r="C32" s="85"/>
    </row>
    <row r="33" spans="1:3" ht="16" x14ac:dyDescent="0.15">
      <c r="A33" s="814" t="s">
        <v>703</v>
      </c>
      <c r="B33" s="85">
        <f t="shared" si="0"/>
        <v>68.058941000000019</v>
      </c>
      <c r="C33" s="85"/>
    </row>
    <row r="34" spans="1:3" ht="16" x14ac:dyDescent="0.15">
      <c r="A34" s="814" t="s">
        <v>705</v>
      </c>
      <c r="B34" s="85">
        <f t="shared" si="0"/>
        <v>90.638565</v>
      </c>
      <c r="C34" s="85"/>
    </row>
    <row r="35" spans="1:3" ht="16" x14ac:dyDescent="0.15">
      <c r="A35" s="814" t="s">
        <v>706</v>
      </c>
      <c r="B35" s="85">
        <f t="shared" si="0"/>
        <v>127.53830099999999</v>
      </c>
      <c r="C35" s="85"/>
    </row>
    <row r="36" spans="1:3" ht="16" x14ac:dyDescent="0.15">
      <c r="A36" s="814" t="s">
        <v>707</v>
      </c>
      <c r="B36" s="85">
        <f t="shared" si="0"/>
        <v>155.66119599999999</v>
      </c>
      <c r="C36" s="85"/>
    </row>
    <row r="37" spans="1:3" ht="16" x14ac:dyDescent="0.15">
      <c r="A37" s="814" t="s">
        <v>709</v>
      </c>
      <c r="B37" s="85">
        <f t="shared" si="0"/>
        <v>254.66382900000002</v>
      </c>
      <c r="C37" s="85"/>
    </row>
    <row r="38" spans="1:3" ht="16" x14ac:dyDescent="0.15">
      <c r="A38" s="814" t="s">
        <v>710</v>
      </c>
      <c r="B38" s="85">
        <f t="shared" si="0"/>
        <v>412.799733</v>
      </c>
      <c r="C38" s="85">
        <f t="shared" si="0"/>
        <v>17.264521999999999</v>
      </c>
    </row>
    <row r="39" spans="1:3" ht="12" customHeight="1" x14ac:dyDescent="0.15">
      <c r="A39" s="50" t="s">
        <v>711</v>
      </c>
      <c r="B39" s="85">
        <f t="shared" si="0"/>
        <v>501.38018900000003</v>
      </c>
      <c r="C39" s="85">
        <f t="shared" si="0"/>
        <v>22.105111999999998</v>
      </c>
    </row>
    <row r="40" spans="1:3" ht="12" customHeight="1" x14ac:dyDescent="0.15">
      <c r="A40" s="50" t="s">
        <v>712</v>
      </c>
      <c r="B40" s="85">
        <f t="shared" si="0"/>
        <v>570.28234899999995</v>
      </c>
      <c r="C40" s="85">
        <f t="shared" si="0"/>
        <v>65.958472999999998</v>
      </c>
    </row>
    <row r="41" spans="1:3" ht="12" customHeight="1" x14ac:dyDescent="0.15">
      <c r="A41" s="50" t="s">
        <v>713</v>
      </c>
      <c r="B41" s="85">
        <f t="shared" si="0"/>
        <v>749.40014000000008</v>
      </c>
      <c r="C41" s="85">
        <f t="shared" si="0"/>
        <v>89.748705000000001</v>
      </c>
    </row>
    <row r="42" spans="1:3" ht="12" customHeight="1" x14ac:dyDescent="0.15">
      <c r="A42" s="50" t="s">
        <v>714</v>
      </c>
      <c r="B42" s="85">
        <f t="shared" si="0"/>
        <v>958.30613900000003</v>
      </c>
      <c r="C42" s="85">
        <f t="shared" si="0"/>
        <v>69.865531000000004</v>
      </c>
    </row>
    <row r="43" spans="1:3" ht="12.75" customHeight="1" x14ac:dyDescent="0.15">
      <c r="A43" s="50" t="s">
        <v>715</v>
      </c>
      <c r="B43" s="85">
        <f t="shared" si="0"/>
        <v>1350.863392</v>
      </c>
      <c r="C43" s="85">
        <f t="shared" si="0"/>
        <v>72.539675000000003</v>
      </c>
    </row>
    <row r="44" spans="1:3" ht="17" x14ac:dyDescent="0.15">
      <c r="A44" s="50" t="s">
        <v>716</v>
      </c>
      <c r="B44" s="85">
        <f t="shared" si="0"/>
        <v>1436.5475020000001</v>
      </c>
      <c r="C44" s="85">
        <f t="shared" si="0"/>
        <v>76.334549999999993</v>
      </c>
    </row>
    <row r="45" spans="1:3" ht="17" x14ac:dyDescent="0.15">
      <c r="A45" s="50" t="s">
        <v>717</v>
      </c>
      <c r="B45" s="85">
        <f t="shared" ref="B45:C54" si="1">O79</f>
        <v>1270.4862740000001</v>
      </c>
      <c r="C45" s="85">
        <f t="shared" si="1"/>
        <v>123.179919</v>
      </c>
    </row>
    <row r="46" spans="1:3" ht="17" x14ac:dyDescent="0.15">
      <c r="A46" s="50" t="s">
        <v>718</v>
      </c>
      <c r="B46" s="85">
        <f t="shared" si="1"/>
        <v>1477.0640560000002</v>
      </c>
      <c r="C46" s="85">
        <f t="shared" si="1"/>
        <v>134.37852100000001</v>
      </c>
    </row>
    <row r="47" spans="1:3" ht="17" x14ac:dyDescent="0.15">
      <c r="A47" s="50" t="s">
        <v>719</v>
      </c>
      <c r="B47" s="85">
        <f t="shared" si="1"/>
        <v>1821.5846549999999</v>
      </c>
      <c r="C47" s="85">
        <f t="shared" si="1"/>
        <v>90.093599999999995</v>
      </c>
    </row>
    <row r="48" spans="1:3" ht="17" x14ac:dyDescent="0.15">
      <c r="A48" s="50" t="s">
        <v>720</v>
      </c>
      <c r="B48" s="85">
        <f t="shared" si="1"/>
        <v>1793.332085</v>
      </c>
      <c r="C48" s="85">
        <f t="shared" si="1"/>
        <v>90.903999999999996</v>
      </c>
    </row>
    <row r="49" spans="1:23" ht="17" x14ac:dyDescent="0.15">
      <c r="A49" s="50" t="s">
        <v>721</v>
      </c>
      <c r="B49" s="85">
        <f t="shared" si="1"/>
        <v>1858.7448300000001</v>
      </c>
      <c r="C49" s="85">
        <f t="shared" si="1"/>
        <v>125.124</v>
      </c>
    </row>
    <row r="50" spans="1:23" ht="17" x14ac:dyDescent="0.15">
      <c r="A50" s="50" t="s">
        <v>722</v>
      </c>
      <c r="B50" s="85">
        <f t="shared" si="1"/>
        <v>2854.5473590000001</v>
      </c>
      <c r="C50" s="85">
        <f t="shared" si="1"/>
        <v>149.03</v>
      </c>
      <c r="D50" s="70">
        <f>SUM(B50:C50)</f>
        <v>3003.5773590000003</v>
      </c>
    </row>
    <row r="51" spans="1:23" ht="17" x14ac:dyDescent="0.15">
      <c r="A51" s="50" t="s">
        <v>723</v>
      </c>
      <c r="B51" s="85">
        <f t="shared" si="1"/>
        <v>3301.575699</v>
      </c>
      <c r="C51" s="85">
        <f t="shared" si="1"/>
        <v>203.31</v>
      </c>
      <c r="D51" s="70"/>
    </row>
    <row r="52" spans="1:23" ht="17" x14ac:dyDescent="0.15">
      <c r="A52" s="50" t="s">
        <v>724</v>
      </c>
      <c r="B52" s="85">
        <f t="shared" si="1"/>
        <v>4483.7787309999994</v>
      </c>
      <c r="C52" s="85">
        <f t="shared" si="1"/>
        <v>285.49</v>
      </c>
      <c r="D52" s="70"/>
    </row>
    <row r="53" spans="1:23" ht="17" x14ac:dyDescent="0.15">
      <c r="A53" s="50" t="s">
        <v>725</v>
      </c>
      <c r="B53" s="85">
        <f t="shared" si="1"/>
        <v>7443.0430359999991</v>
      </c>
      <c r="C53" s="85">
        <f t="shared" si="1"/>
        <v>356.87</v>
      </c>
      <c r="D53" s="70">
        <f>SUM(B53:C53)</f>
        <v>7799.913035999999</v>
      </c>
    </row>
    <row r="54" spans="1:23" ht="17" x14ac:dyDescent="0.15">
      <c r="A54" s="50" t="s">
        <v>726</v>
      </c>
      <c r="B54" s="85">
        <f t="shared" si="1"/>
        <v>15796.085298</v>
      </c>
      <c r="C54" s="85">
        <f t="shared" si="1"/>
        <v>317.86</v>
      </c>
      <c r="D54" s="70">
        <f>SUM(B54:C54)</f>
        <v>16113.945298000001</v>
      </c>
    </row>
    <row r="55" spans="1:23" ht="30" customHeight="1" x14ac:dyDescent="0.15">
      <c r="A55" s="50" t="s">
        <v>218</v>
      </c>
      <c r="B55" s="85">
        <f>SUM(B28:B54)</f>
        <v>48891.944095999999</v>
      </c>
      <c r="C55" s="85">
        <f>SUM(C28:C54)</f>
        <v>2290.0566080000003</v>
      </c>
    </row>
    <row r="56" spans="1:23" x14ac:dyDescent="0.15">
      <c r="A56" s="7"/>
      <c r="B56" s="70"/>
      <c r="C56" s="2"/>
    </row>
    <row r="57" spans="1:23" x14ac:dyDescent="0.15">
      <c r="A57" s="798"/>
    </row>
    <row r="58" spans="1:23" x14ac:dyDescent="0.15">
      <c r="A58" s="798"/>
    </row>
    <row r="59" spans="1:23" s="12" customFormat="1" x14ac:dyDescent="0.15">
      <c r="A59" s="2"/>
      <c r="B59" s="2"/>
      <c r="C59" s="327"/>
      <c r="D59" s="2"/>
      <c r="E59" s="2"/>
      <c r="F59" s="2"/>
      <c r="G59" s="2"/>
      <c r="H59" s="2"/>
      <c r="I59" s="2"/>
      <c r="J59" s="2"/>
      <c r="K59" s="2"/>
      <c r="L59" s="2"/>
      <c r="M59" s="2"/>
      <c r="N59" s="2"/>
      <c r="O59" s="2"/>
      <c r="P59" s="2"/>
      <c r="Q59" s="2"/>
      <c r="R59" s="2"/>
      <c r="S59" s="2"/>
      <c r="T59" s="2"/>
      <c r="U59" s="2"/>
      <c r="V59" s="2"/>
      <c r="W59" s="2"/>
    </row>
    <row r="60" spans="1:23" x14ac:dyDescent="0.15">
      <c r="A60" s="2" t="s">
        <v>136</v>
      </c>
      <c r="C60" s="2"/>
      <c r="P60" s="12"/>
      <c r="Q60" s="12"/>
      <c r="R60" s="12"/>
      <c r="S60" s="12"/>
      <c r="T60" s="12"/>
      <c r="U60" s="12"/>
      <c r="V60" s="12"/>
      <c r="W60" s="12"/>
    </row>
    <row r="61" spans="1:23" ht="51" x14ac:dyDescent="0.15">
      <c r="A61" s="50" t="s">
        <v>804</v>
      </c>
      <c r="B61" s="82" t="s">
        <v>122</v>
      </c>
      <c r="C61" s="82" t="s">
        <v>123</v>
      </c>
      <c r="D61" s="82" t="s">
        <v>124</v>
      </c>
      <c r="E61" s="82" t="s">
        <v>125</v>
      </c>
      <c r="F61" s="82" t="s">
        <v>126</v>
      </c>
      <c r="G61" s="82" t="s">
        <v>127</v>
      </c>
      <c r="H61" s="82" t="s">
        <v>129</v>
      </c>
      <c r="I61" s="82" t="s">
        <v>128</v>
      </c>
      <c r="J61" s="82" t="s">
        <v>130</v>
      </c>
      <c r="K61" s="82" t="s">
        <v>805</v>
      </c>
      <c r="L61" s="82" t="s">
        <v>132</v>
      </c>
      <c r="M61" s="82" t="s">
        <v>133</v>
      </c>
      <c r="N61" s="82" t="s">
        <v>164</v>
      </c>
      <c r="O61" s="82" t="s">
        <v>193</v>
      </c>
      <c r="P61" s="82" t="s">
        <v>806</v>
      </c>
    </row>
    <row r="62" spans="1:23" ht="16" x14ac:dyDescent="0.2">
      <c r="A62" s="244" t="s">
        <v>698</v>
      </c>
      <c r="B62" s="53">
        <v>0.22028700000000001</v>
      </c>
      <c r="C62" s="53">
        <v>1.03E-4</v>
      </c>
      <c r="D62" s="53">
        <v>0</v>
      </c>
      <c r="E62" s="53"/>
      <c r="F62" s="53">
        <v>2.3352249999999999</v>
      </c>
      <c r="G62" s="53">
        <v>0.97013799999999994</v>
      </c>
      <c r="H62" s="53">
        <v>0.61549900000000002</v>
      </c>
      <c r="I62" s="53">
        <v>0</v>
      </c>
      <c r="J62" s="53">
        <v>0.12768199999999999</v>
      </c>
      <c r="K62" s="53">
        <v>0</v>
      </c>
      <c r="L62" s="53">
        <v>1.2243E-2</v>
      </c>
      <c r="M62" s="53">
        <v>1.0544709999999999</v>
      </c>
      <c r="N62" s="53">
        <v>0.18817</v>
      </c>
      <c r="O62" s="53">
        <v>5.5238179999999995</v>
      </c>
      <c r="P62" s="53"/>
      <c r="T62" s="7"/>
      <c r="U62" s="7"/>
    </row>
    <row r="63" spans="1:23" ht="16" x14ac:dyDescent="0.2">
      <c r="A63" s="244" t="s">
        <v>699</v>
      </c>
      <c r="B63" s="53">
        <v>0.96677800000000003</v>
      </c>
      <c r="C63" s="53">
        <v>2.1289999999999998E-3</v>
      </c>
      <c r="D63" s="53">
        <v>0</v>
      </c>
      <c r="E63" s="53"/>
      <c r="F63" s="53">
        <v>2.635491</v>
      </c>
      <c r="G63" s="53">
        <v>1.0332300000000001</v>
      </c>
      <c r="H63" s="53">
        <v>1.2371300000000001</v>
      </c>
      <c r="I63" s="53">
        <v>0</v>
      </c>
      <c r="J63" s="53">
        <v>0.24507000000000001</v>
      </c>
      <c r="K63" s="53">
        <v>0</v>
      </c>
      <c r="L63" s="53">
        <v>3.3465000000000002E-2</v>
      </c>
      <c r="M63" s="53">
        <v>2.0839759999999998</v>
      </c>
      <c r="N63" s="53">
        <v>0.25646400000000003</v>
      </c>
      <c r="O63" s="53">
        <v>8.4937329999999989</v>
      </c>
      <c r="P63" s="53"/>
      <c r="T63" s="327"/>
      <c r="U63" s="874"/>
    </row>
    <row r="64" spans="1:23" ht="16" x14ac:dyDescent="0.2">
      <c r="A64" s="244" t="s">
        <v>700</v>
      </c>
      <c r="B64" s="53">
        <v>3.681108</v>
      </c>
      <c r="C64" s="53">
        <v>2.9940000000000001E-3</v>
      </c>
      <c r="D64" s="53">
        <v>0</v>
      </c>
      <c r="E64" s="53"/>
      <c r="F64" s="53">
        <v>5.2764949999999997</v>
      </c>
      <c r="G64" s="53">
        <v>1.4161619999999999</v>
      </c>
      <c r="H64" s="53">
        <v>4.6335160000000002</v>
      </c>
      <c r="I64" s="53">
        <v>0</v>
      </c>
      <c r="J64" s="53">
        <v>0.39949600000000002</v>
      </c>
      <c r="K64" s="53">
        <v>0</v>
      </c>
      <c r="L64" s="53">
        <v>8.5666999999999993E-2</v>
      </c>
      <c r="M64" s="53">
        <v>3.5478139999999998</v>
      </c>
      <c r="N64" s="53">
        <v>0.26238699999999998</v>
      </c>
      <c r="O64" s="53">
        <v>19.305638999999999</v>
      </c>
      <c r="P64" s="53"/>
      <c r="T64" s="327"/>
      <c r="U64" s="874"/>
    </row>
    <row r="65" spans="1:28" ht="16" x14ac:dyDescent="0.2">
      <c r="A65" s="244" t="s">
        <v>701</v>
      </c>
      <c r="B65" s="53">
        <v>4.15219</v>
      </c>
      <c r="C65" s="53">
        <v>2.7172000000000002E-2</v>
      </c>
      <c r="D65" s="53">
        <v>0</v>
      </c>
      <c r="E65" s="53"/>
      <c r="F65" s="53">
        <v>10.918177</v>
      </c>
      <c r="G65" s="53">
        <v>4.6828409999999998</v>
      </c>
      <c r="H65" s="53">
        <v>3.7176749999999998</v>
      </c>
      <c r="I65" s="53">
        <v>0</v>
      </c>
      <c r="J65" s="53">
        <v>0.85816700000000001</v>
      </c>
      <c r="K65" s="53">
        <v>0</v>
      </c>
      <c r="L65" s="53">
        <v>0.10846600000000001</v>
      </c>
      <c r="M65" s="53">
        <v>10.448394</v>
      </c>
      <c r="N65" s="53">
        <v>0.29800700000000002</v>
      </c>
      <c r="O65" s="53">
        <v>35.211089000000001</v>
      </c>
      <c r="P65" s="53"/>
      <c r="T65" s="327"/>
      <c r="U65" s="874"/>
    </row>
    <row r="66" spans="1:28" ht="16" x14ac:dyDescent="0.2">
      <c r="A66" s="244" t="s">
        <v>702</v>
      </c>
      <c r="B66" s="53">
        <v>6.7723560000000003</v>
      </c>
      <c r="C66" s="53">
        <v>6.191E-2</v>
      </c>
      <c r="D66" s="53">
        <v>0</v>
      </c>
      <c r="E66" s="53"/>
      <c r="F66" s="53">
        <v>15.665039</v>
      </c>
      <c r="G66" s="53">
        <v>3.396452</v>
      </c>
      <c r="H66" s="53">
        <v>8.9044319999999999</v>
      </c>
      <c r="I66" s="53">
        <v>0</v>
      </c>
      <c r="J66" s="53">
        <v>0.959229</v>
      </c>
      <c r="K66" s="53">
        <v>0.29478399999999999</v>
      </c>
      <c r="L66" s="53">
        <v>0.419958</v>
      </c>
      <c r="M66" s="53">
        <v>10.301456</v>
      </c>
      <c r="N66" s="53">
        <v>0.25190200000000001</v>
      </c>
      <c r="O66" s="53">
        <v>47.027518000000008</v>
      </c>
      <c r="P66" s="53"/>
      <c r="T66" s="327"/>
      <c r="U66" s="874"/>
    </row>
    <row r="67" spans="1:28" ht="16" x14ac:dyDescent="0.2">
      <c r="A67" s="244" t="s">
        <v>703</v>
      </c>
      <c r="B67" s="53">
        <v>5.6970169999999998</v>
      </c>
      <c r="C67" s="53">
        <v>5.7355999999999997E-2</v>
      </c>
      <c r="D67" s="53">
        <v>0</v>
      </c>
      <c r="E67" s="53"/>
      <c r="F67" s="53">
        <v>26.553149999999999</v>
      </c>
      <c r="G67" s="53">
        <v>3.5840399999999999</v>
      </c>
      <c r="H67" s="53">
        <v>15.084555</v>
      </c>
      <c r="I67" s="53">
        <v>0</v>
      </c>
      <c r="J67" s="53">
        <v>1.798149</v>
      </c>
      <c r="K67" s="53">
        <v>1.705891</v>
      </c>
      <c r="L67" s="53">
        <v>0.487377</v>
      </c>
      <c r="M67" s="53">
        <v>12.834851</v>
      </c>
      <c r="N67" s="53">
        <v>0.25655499999999998</v>
      </c>
      <c r="O67" s="53">
        <v>68.058941000000019</v>
      </c>
      <c r="P67" s="53"/>
      <c r="T67" s="327"/>
      <c r="U67" s="874"/>
    </row>
    <row r="68" spans="1:28" ht="16" x14ac:dyDescent="0.2">
      <c r="A68" s="244" t="s">
        <v>705</v>
      </c>
      <c r="B68" s="53">
        <v>7.7782669999999996</v>
      </c>
      <c r="C68" s="53">
        <v>3.5497000000000001E-2</v>
      </c>
      <c r="D68" s="53">
        <v>0</v>
      </c>
      <c r="E68" s="53"/>
      <c r="F68" s="53">
        <v>41.413795</v>
      </c>
      <c r="G68" s="53">
        <v>4.0528529999999998</v>
      </c>
      <c r="H68" s="53">
        <v>11.929658999999999</v>
      </c>
      <c r="I68" s="53">
        <v>1.668191</v>
      </c>
      <c r="J68" s="53">
        <v>4.6873430000000003</v>
      </c>
      <c r="K68" s="53">
        <v>4.9097</v>
      </c>
      <c r="L68" s="53">
        <v>0.36133100000000001</v>
      </c>
      <c r="M68" s="53">
        <v>13.483575999999999</v>
      </c>
      <c r="N68" s="53">
        <v>0.318353</v>
      </c>
      <c r="O68" s="53">
        <v>90.638565</v>
      </c>
      <c r="P68" s="53"/>
      <c r="T68" s="327"/>
      <c r="U68" s="875"/>
    </row>
    <row r="69" spans="1:28" ht="16" x14ac:dyDescent="0.2">
      <c r="A69" s="244" t="s">
        <v>706</v>
      </c>
      <c r="B69" s="53">
        <v>7.324192</v>
      </c>
      <c r="C69" s="53">
        <v>4.8910000000000002E-2</v>
      </c>
      <c r="D69" s="53">
        <v>0</v>
      </c>
      <c r="E69" s="53"/>
      <c r="F69" s="53">
        <v>30.983453000000001</v>
      </c>
      <c r="G69" s="53">
        <v>9.2883189999999995</v>
      </c>
      <c r="H69" s="53">
        <v>24.321784000000001</v>
      </c>
      <c r="I69" s="53">
        <v>33.357463000000003</v>
      </c>
      <c r="J69" s="53">
        <v>8.1320409999999992</v>
      </c>
      <c r="K69" s="53">
        <v>7.0392739999999998</v>
      </c>
      <c r="L69" s="53">
        <v>1.215012</v>
      </c>
      <c r="M69" s="53">
        <v>5.7133310000000002</v>
      </c>
      <c r="N69" s="53">
        <v>0.114522</v>
      </c>
      <c r="O69" s="53">
        <v>127.53830099999999</v>
      </c>
      <c r="P69" s="53"/>
      <c r="U69" s="875"/>
    </row>
    <row r="70" spans="1:28" ht="16" x14ac:dyDescent="0.2">
      <c r="A70" s="244" t="s">
        <v>707</v>
      </c>
      <c r="B70" s="53">
        <v>3.5718839999999998</v>
      </c>
      <c r="C70" s="53">
        <v>0.30386999999999997</v>
      </c>
      <c r="D70" s="53">
        <v>0</v>
      </c>
      <c r="E70" s="53"/>
      <c r="F70" s="53">
        <v>38.747579999999999</v>
      </c>
      <c r="G70" s="53">
        <v>10.177527</v>
      </c>
      <c r="H70" s="53">
        <v>16.757476</v>
      </c>
      <c r="I70" s="53">
        <v>47.736139999999999</v>
      </c>
      <c r="J70" s="53">
        <v>10.732725</v>
      </c>
      <c r="K70" s="53">
        <v>10.672893999999999</v>
      </c>
      <c r="L70" s="53">
        <v>0.39932299999999998</v>
      </c>
      <c r="M70" s="53">
        <v>16.487646000000002</v>
      </c>
      <c r="N70" s="53">
        <v>7.4131000000000002E-2</v>
      </c>
      <c r="O70" s="53">
        <v>155.66119599999999</v>
      </c>
      <c r="P70" s="53"/>
      <c r="U70" s="875"/>
    </row>
    <row r="71" spans="1:28" ht="16" x14ac:dyDescent="0.2">
      <c r="A71" s="244" t="s">
        <v>709</v>
      </c>
      <c r="B71" s="53">
        <v>5.1073000000000004</v>
      </c>
      <c r="C71" s="53">
        <v>0.47285700000000003</v>
      </c>
      <c r="D71" s="53">
        <v>37.058059999999998</v>
      </c>
      <c r="E71" s="53"/>
      <c r="F71" s="53">
        <v>54.500664</v>
      </c>
      <c r="G71" s="53">
        <v>5.6774750000000003</v>
      </c>
      <c r="H71" s="53">
        <v>38.827043000000003</v>
      </c>
      <c r="I71" s="53">
        <v>47.205446000000002</v>
      </c>
      <c r="J71" s="53">
        <v>17.247733</v>
      </c>
      <c r="K71" s="53">
        <v>8.655132</v>
      </c>
      <c r="L71" s="53">
        <v>7.6994199999999999</v>
      </c>
      <c r="M71" s="53">
        <v>31.722079000000001</v>
      </c>
      <c r="N71" s="53">
        <v>0.49062</v>
      </c>
      <c r="O71" s="53">
        <v>254.66382900000002</v>
      </c>
      <c r="P71" s="53"/>
      <c r="T71" s="327"/>
      <c r="U71" s="875"/>
    </row>
    <row r="72" spans="1:28" ht="16" x14ac:dyDescent="0.2">
      <c r="A72" s="244" t="s">
        <v>710</v>
      </c>
      <c r="B72" s="53">
        <v>4.4062020000000004</v>
      </c>
      <c r="C72" s="53">
        <v>0.101671</v>
      </c>
      <c r="D72" s="53">
        <v>52.599871</v>
      </c>
      <c r="E72" s="53"/>
      <c r="F72" s="53">
        <v>84.223157999999998</v>
      </c>
      <c r="G72" s="53">
        <v>0.65940500000000002</v>
      </c>
      <c r="H72" s="53">
        <v>51.945273</v>
      </c>
      <c r="I72" s="53">
        <v>79.756398000000004</v>
      </c>
      <c r="J72" s="53">
        <v>22.897912999999999</v>
      </c>
      <c r="K72" s="53">
        <v>12.42596</v>
      </c>
      <c r="L72" s="53">
        <v>49.882874999999999</v>
      </c>
      <c r="M72" s="53">
        <v>50.334622000000003</v>
      </c>
      <c r="N72" s="53">
        <v>3.5663849999999999</v>
      </c>
      <c r="O72" s="53">
        <v>412.799733</v>
      </c>
      <c r="P72" s="53">
        <v>17.264521999999999</v>
      </c>
      <c r="T72" s="327"/>
      <c r="U72" s="875"/>
    </row>
    <row r="73" spans="1:28" ht="17" x14ac:dyDescent="0.2">
      <c r="A73" s="326" t="s">
        <v>711</v>
      </c>
      <c r="B73" s="53">
        <v>5.042249</v>
      </c>
      <c r="C73" s="53">
        <v>0.36860900000000002</v>
      </c>
      <c r="D73" s="53">
        <v>112.330657</v>
      </c>
      <c r="E73" s="53"/>
      <c r="F73" s="53">
        <v>133.841386</v>
      </c>
      <c r="G73" s="53">
        <v>0.72013300000000002</v>
      </c>
      <c r="H73" s="53">
        <v>63.965963000000002</v>
      </c>
      <c r="I73" s="53">
        <v>98.766036999999997</v>
      </c>
      <c r="J73" s="53">
        <v>20.180631999999999</v>
      </c>
      <c r="K73" s="53">
        <v>20.538207</v>
      </c>
      <c r="L73" s="53">
        <v>3.194725</v>
      </c>
      <c r="M73" s="53">
        <v>38.272939999999998</v>
      </c>
      <c r="N73" s="53">
        <v>4.1586509999999999</v>
      </c>
      <c r="O73" s="53">
        <v>501.38018900000003</v>
      </c>
      <c r="P73" s="53">
        <v>22.105111999999998</v>
      </c>
      <c r="T73" s="327"/>
      <c r="U73" s="875"/>
    </row>
    <row r="74" spans="1:28" ht="17" x14ac:dyDescent="0.2">
      <c r="A74" s="326" t="s">
        <v>712</v>
      </c>
      <c r="B74" s="53">
        <v>10.626249</v>
      </c>
      <c r="C74" s="53">
        <v>0.846248</v>
      </c>
      <c r="D74" s="53">
        <v>120.025964</v>
      </c>
      <c r="E74" s="53"/>
      <c r="F74" s="53">
        <v>168.67674700000001</v>
      </c>
      <c r="G74" s="53">
        <v>0.79108500000000004</v>
      </c>
      <c r="H74" s="53">
        <v>70.588599000000002</v>
      </c>
      <c r="I74" s="53">
        <v>95.246110000000002</v>
      </c>
      <c r="J74" s="53">
        <v>24.339347</v>
      </c>
      <c r="K74" s="53">
        <v>16.768246000000001</v>
      </c>
      <c r="L74" s="53">
        <v>6.7061929999999998</v>
      </c>
      <c r="M74" s="53">
        <v>54.068233999999997</v>
      </c>
      <c r="N74" s="53">
        <v>1.5993269999999999</v>
      </c>
      <c r="O74" s="53">
        <v>570.28234899999995</v>
      </c>
      <c r="P74" s="53">
        <v>65.958472999999998</v>
      </c>
      <c r="T74" s="327"/>
      <c r="U74" s="875"/>
    </row>
    <row r="75" spans="1:28" s="12" customFormat="1" ht="17" x14ac:dyDescent="0.2">
      <c r="A75" s="326" t="s">
        <v>713</v>
      </c>
      <c r="B75" s="53">
        <v>10.212370999999999</v>
      </c>
      <c r="C75" s="53">
        <v>0.67360799999999998</v>
      </c>
      <c r="D75" s="53">
        <v>120.930572</v>
      </c>
      <c r="E75" s="53"/>
      <c r="F75" s="53">
        <v>209.906859</v>
      </c>
      <c r="G75" s="53">
        <v>4.4349480000000003</v>
      </c>
      <c r="H75" s="53">
        <v>111.743424</v>
      </c>
      <c r="I75" s="53">
        <v>135.28649799999999</v>
      </c>
      <c r="J75" s="53">
        <v>38.223084999999998</v>
      </c>
      <c r="K75" s="53">
        <v>18.293759999999999</v>
      </c>
      <c r="L75" s="53">
        <v>5.756697</v>
      </c>
      <c r="M75" s="53">
        <v>89.251096000000004</v>
      </c>
      <c r="N75" s="53">
        <v>4.6872220000000002</v>
      </c>
      <c r="O75" s="53">
        <v>749.40014000000008</v>
      </c>
      <c r="P75" s="53">
        <v>89.748705000000001</v>
      </c>
      <c r="Q75" s="70"/>
      <c r="R75" s="2"/>
      <c r="S75" s="2"/>
      <c r="T75" s="327"/>
      <c r="U75" s="875"/>
      <c r="V75" s="2"/>
      <c r="W75" s="2"/>
      <c r="X75" s="2"/>
      <c r="Y75" s="2"/>
      <c r="Z75" s="2"/>
      <c r="AA75" s="2"/>
      <c r="AB75" s="2"/>
    </row>
    <row r="76" spans="1:28" ht="17" x14ac:dyDescent="0.2">
      <c r="A76" s="326" t="s">
        <v>714</v>
      </c>
      <c r="B76" s="53">
        <v>15.472293000000001</v>
      </c>
      <c r="C76" s="53">
        <v>1.1101460000000001</v>
      </c>
      <c r="D76" s="53">
        <v>144.29374799999999</v>
      </c>
      <c r="E76" s="53"/>
      <c r="F76" s="53">
        <v>283.25595800000002</v>
      </c>
      <c r="G76" s="53">
        <v>4.4983519999999997</v>
      </c>
      <c r="H76" s="53">
        <v>127.080485</v>
      </c>
      <c r="I76" s="53">
        <v>196.13767899999999</v>
      </c>
      <c r="J76" s="53">
        <v>67.730322000000001</v>
      </c>
      <c r="K76" s="53">
        <v>27.464272000000001</v>
      </c>
      <c r="L76" s="53">
        <v>13.607626</v>
      </c>
      <c r="M76" s="53">
        <v>71.263045000000005</v>
      </c>
      <c r="N76" s="53">
        <v>6.3922129999999999</v>
      </c>
      <c r="O76" s="53">
        <v>958.30613900000003</v>
      </c>
      <c r="P76" s="53">
        <v>69.865531000000004</v>
      </c>
    </row>
    <row r="77" spans="1:28" ht="17" x14ac:dyDescent="0.2">
      <c r="A77" s="326" t="s">
        <v>715</v>
      </c>
      <c r="B77" s="53">
        <v>15.943277</v>
      </c>
      <c r="C77" s="53">
        <v>2.0008599999999999</v>
      </c>
      <c r="D77" s="53">
        <v>172.03639100000001</v>
      </c>
      <c r="E77" s="53"/>
      <c r="F77" s="53">
        <v>405.060654</v>
      </c>
      <c r="G77" s="53">
        <v>6.3843249999999996</v>
      </c>
      <c r="H77" s="53">
        <v>163.27644599999999</v>
      </c>
      <c r="I77" s="53">
        <v>360.64454699999999</v>
      </c>
      <c r="J77" s="53">
        <v>70.647366000000005</v>
      </c>
      <c r="K77" s="53">
        <v>56.956518000000003</v>
      </c>
      <c r="L77" s="53">
        <v>13.084823</v>
      </c>
      <c r="M77" s="53">
        <v>77.176446999999996</v>
      </c>
      <c r="N77" s="53">
        <v>7.6517379999999999</v>
      </c>
      <c r="O77" s="53">
        <v>1350.863392</v>
      </c>
      <c r="P77" s="53">
        <v>72.539675000000003</v>
      </c>
    </row>
    <row r="78" spans="1:28" ht="17" x14ac:dyDescent="0.2">
      <c r="A78" s="326" t="s">
        <v>716</v>
      </c>
      <c r="B78" s="53">
        <v>18.483861999999998</v>
      </c>
      <c r="C78" s="53">
        <v>5.1804249999999996</v>
      </c>
      <c r="D78" s="53">
        <v>316.508622</v>
      </c>
      <c r="E78" s="53"/>
      <c r="F78" s="53">
        <v>409.16399200000001</v>
      </c>
      <c r="G78" s="53">
        <v>3.9329890000000001</v>
      </c>
      <c r="H78" s="53">
        <v>174.59097600000001</v>
      </c>
      <c r="I78" s="53">
        <v>230.71311800000001</v>
      </c>
      <c r="J78" s="53">
        <v>82.185432000000006</v>
      </c>
      <c r="K78" s="53">
        <v>65.432243</v>
      </c>
      <c r="L78" s="53">
        <v>31.550469</v>
      </c>
      <c r="M78" s="53">
        <v>93.017982000000003</v>
      </c>
      <c r="N78" s="53">
        <v>5.7873919999999996</v>
      </c>
      <c r="O78" s="53">
        <v>1436.5475020000001</v>
      </c>
      <c r="P78" s="53">
        <v>76.334549999999993</v>
      </c>
      <c r="S78" s="327"/>
      <c r="T78" s="875"/>
    </row>
    <row r="79" spans="1:28" ht="17" x14ac:dyDescent="0.2">
      <c r="A79" s="326" t="s">
        <v>717</v>
      </c>
      <c r="B79" s="53">
        <v>31.037472000000001</v>
      </c>
      <c r="C79" s="53">
        <v>6.6679250000000003</v>
      </c>
      <c r="D79" s="53">
        <v>384.034918</v>
      </c>
      <c r="E79" s="53"/>
      <c r="F79" s="53">
        <v>257.50330300000002</v>
      </c>
      <c r="G79" s="53">
        <v>6.8701800000000004</v>
      </c>
      <c r="H79" s="53">
        <v>208.186137</v>
      </c>
      <c r="I79" s="53">
        <v>107.761906</v>
      </c>
      <c r="J79" s="53">
        <v>102.272879</v>
      </c>
      <c r="K79" s="53">
        <v>47.917738</v>
      </c>
      <c r="L79" s="53">
        <v>26.890238</v>
      </c>
      <c r="M79" s="53">
        <v>87.788122999999999</v>
      </c>
      <c r="N79" s="53">
        <v>3.5554549999999998</v>
      </c>
      <c r="O79" s="53">
        <v>1270.4862740000001</v>
      </c>
      <c r="P79" s="53">
        <v>123.179919</v>
      </c>
      <c r="S79" s="327"/>
      <c r="T79" s="875"/>
    </row>
    <row r="80" spans="1:28" ht="17" x14ac:dyDescent="0.2">
      <c r="A80" s="326" t="s">
        <v>718</v>
      </c>
      <c r="B80" s="53">
        <v>26.575334999999999</v>
      </c>
      <c r="C80" s="53">
        <v>11.235903</v>
      </c>
      <c r="D80" s="53">
        <v>348.31492200000002</v>
      </c>
      <c r="E80" s="53"/>
      <c r="F80" s="53">
        <v>297.73108400000001</v>
      </c>
      <c r="G80" s="53">
        <v>7.1144410000000002</v>
      </c>
      <c r="H80" s="53">
        <v>249.38378800000001</v>
      </c>
      <c r="I80" s="53">
        <v>239.952279</v>
      </c>
      <c r="J80" s="53">
        <v>157.13142500000001</v>
      </c>
      <c r="K80" s="53">
        <v>55.382038000000001</v>
      </c>
      <c r="L80" s="53">
        <v>34.901304000000003</v>
      </c>
      <c r="M80" s="53">
        <v>48.444204999999997</v>
      </c>
      <c r="N80" s="53">
        <v>0.89733200000000002</v>
      </c>
      <c r="O80" s="53">
        <v>1477.0640560000002</v>
      </c>
      <c r="P80" s="53">
        <v>134.37852100000001</v>
      </c>
      <c r="S80" s="327"/>
      <c r="T80" s="875"/>
    </row>
    <row r="81" spans="1:28" ht="17" x14ac:dyDescent="0.2">
      <c r="A81" s="326" t="s">
        <v>719</v>
      </c>
      <c r="B81" s="53">
        <v>36.577519000000002</v>
      </c>
      <c r="C81" s="53">
        <v>31.991156</v>
      </c>
      <c r="D81" s="53">
        <v>390.72035199999999</v>
      </c>
      <c r="E81" s="53"/>
      <c r="F81" s="53">
        <v>408.14651099999998</v>
      </c>
      <c r="G81" s="53">
        <v>76.927700999999999</v>
      </c>
      <c r="H81" s="53">
        <v>276.07118400000002</v>
      </c>
      <c r="I81" s="53">
        <v>371.42471999999998</v>
      </c>
      <c r="J81" s="53">
        <v>68.86139</v>
      </c>
      <c r="K81" s="53">
        <v>38.363185000000001</v>
      </c>
      <c r="L81" s="53">
        <v>52.227103999999997</v>
      </c>
      <c r="M81" s="53">
        <v>68.885910999999993</v>
      </c>
      <c r="N81" s="53">
        <v>1.3879220000000001</v>
      </c>
      <c r="O81" s="53">
        <v>1821.5846549999999</v>
      </c>
      <c r="P81" s="53">
        <v>90.093599999999995</v>
      </c>
      <c r="S81" s="327"/>
      <c r="T81" s="875"/>
    </row>
    <row r="82" spans="1:28" ht="17" x14ac:dyDescent="0.2">
      <c r="A82" s="326" t="s">
        <v>720</v>
      </c>
      <c r="B82" s="53">
        <v>22.938811000000001</v>
      </c>
      <c r="C82" s="53">
        <v>39.777545000000003</v>
      </c>
      <c r="D82" s="53">
        <v>373.78777500000001</v>
      </c>
      <c r="E82" s="53"/>
      <c r="F82" s="53">
        <v>428.93781000000001</v>
      </c>
      <c r="G82" s="53">
        <v>8.3393149999999991</v>
      </c>
      <c r="H82" s="53">
        <v>233.80064300000001</v>
      </c>
      <c r="I82" s="53">
        <v>455.37547699999999</v>
      </c>
      <c r="J82" s="53">
        <v>81.462450000000004</v>
      </c>
      <c r="K82" s="53">
        <v>56.457979000000002</v>
      </c>
      <c r="L82" s="53">
        <v>31.767077</v>
      </c>
      <c r="M82" s="53">
        <v>59.364289999999997</v>
      </c>
      <c r="N82" s="53">
        <v>1.322913</v>
      </c>
      <c r="O82" s="53">
        <v>1793.332085</v>
      </c>
      <c r="P82" s="53">
        <v>90.903999999999996</v>
      </c>
      <c r="S82" s="327"/>
      <c r="T82" s="875"/>
    </row>
    <row r="83" spans="1:28" ht="17" x14ac:dyDescent="0.2">
      <c r="A83" s="326" t="s">
        <v>721</v>
      </c>
      <c r="B83" s="53">
        <v>24.043609</v>
      </c>
      <c r="C83" s="53">
        <v>34.563133000000001</v>
      </c>
      <c r="D83" s="53">
        <v>247.00965500000001</v>
      </c>
      <c r="E83" s="53"/>
      <c r="F83" s="53">
        <v>479.78938099999999</v>
      </c>
      <c r="G83" s="53">
        <v>13.966144</v>
      </c>
      <c r="H83" s="53">
        <v>252.374606</v>
      </c>
      <c r="I83" s="53">
        <v>536.58246099999997</v>
      </c>
      <c r="J83" s="53">
        <v>64.506292000000002</v>
      </c>
      <c r="K83" s="53">
        <v>50.985855000000001</v>
      </c>
      <c r="L83" s="53">
        <v>68.714117999999999</v>
      </c>
      <c r="M83" s="53">
        <v>84.941469999999995</v>
      </c>
      <c r="N83" s="53">
        <v>1.268106</v>
      </c>
      <c r="O83" s="53">
        <v>1858.7448300000001</v>
      </c>
      <c r="P83" s="53">
        <v>125.124</v>
      </c>
      <c r="S83" s="327"/>
      <c r="T83" s="875"/>
    </row>
    <row r="84" spans="1:28" ht="17" x14ac:dyDescent="0.2">
      <c r="A84" s="326" t="s">
        <v>722</v>
      </c>
      <c r="B84" s="53">
        <v>24.136044999999999</v>
      </c>
      <c r="C84" s="53">
        <v>51.888854000000002</v>
      </c>
      <c r="D84" s="53">
        <v>265.18032399999998</v>
      </c>
      <c r="E84" s="53"/>
      <c r="F84" s="53">
        <v>539.96653300000003</v>
      </c>
      <c r="G84" s="53">
        <v>10.362462000000001</v>
      </c>
      <c r="H84" s="53">
        <v>512.76510099999996</v>
      </c>
      <c r="I84" s="53">
        <v>677.69295699999998</v>
      </c>
      <c r="J84" s="53">
        <v>87.339473999999996</v>
      </c>
      <c r="K84" s="53">
        <v>70.861675000000005</v>
      </c>
      <c r="L84" s="53">
        <v>102.537036</v>
      </c>
      <c r="M84" s="53">
        <v>510.76768600000003</v>
      </c>
      <c r="N84" s="53">
        <v>1.049212</v>
      </c>
      <c r="O84" s="53">
        <v>2854.5473590000001</v>
      </c>
      <c r="P84" s="53">
        <v>149.03</v>
      </c>
      <c r="S84" s="327"/>
      <c r="T84" s="875"/>
    </row>
    <row r="85" spans="1:28" ht="17" x14ac:dyDescent="0.2">
      <c r="A85" s="326" t="s">
        <v>723</v>
      </c>
      <c r="B85" s="53">
        <v>27.930698</v>
      </c>
      <c r="C85" s="53">
        <v>48.061692999999998</v>
      </c>
      <c r="D85" s="53">
        <v>1096.2471009999999</v>
      </c>
      <c r="E85" s="53">
        <v>1.0814000000000001E-2</v>
      </c>
      <c r="F85" s="53">
        <v>553.56933500000002</v>
      </c>
      <c r="G85" s="53">
        <v>4.4294929999999999</v>
      </c>
      <c r="H85" s="53">
        <v>613.62384999999995</v>
      </c>
      <c r="I85" s="53">
        <v>401.48317900000001</v>
      </c>
      <c r="J85" s="53">
        <v>130.018663</v>
      </c>
      <c r="K85" s="53">
        <v>69.771438000000003</v>
      </c>
      <c r="L85" s="53">
        <v>73.071164999999993</v>
      </c>
      <c r="M85" s="53">
        <v>282.31865800000003</v>
      </c>
      <c r="N85" s="53">
        <v>1.039612</v>
      </c>
      <c r="O85" s="53">
        <v>3301.575699</v>
      </c>
      <c r="P85" s="53">
        <v>203.31</v>
      </c>
      <c r="S85" s="327"/>
      <c r="T85" s="875">
        <v>356868868</v>
      </c>
    </row>
    <row r="86" spans="1:28" ht="17" x14ac:dyDescent="0.2">
      <c r="A86" s="326" t="s">
        <v>724</v>
      </c>
      <c r="B86" s="53">
        <v>46.231842999999998</v>
      </c>
      <c r="C86" s="53">
        <v>69.781617999999995</v>
      </c>
      <c r="D86" s="53">
        <v>1149.6430499999999</v>
      </c>
      <c r="E86" s="53">
        <v>8.7867000000000001E-2</v>
      </c>
      <c r="F86" s="53">
        <v>665.35047099999997</v>
      </c>
      <c r="G86" s="53">
        <v>5.0195080000000001</v>
      </c>
      <c r="H86" s="53">
        <v>1660.080285</v>
      </c>
      <c r="I86" s="53">
        <v>491.25263100000001</v>
      </c>
      <c r="J86" s="53">
        <v>156.046595</v>
      </c>
      <c r="K86" s="53">
        <v>66.930110999999997</v>
      </c>
      <c r="L86" s="53">
        <v>132.41475399999999</v>
      </c>
      <c r="M86" s="53">
        <v>39.181713999999999</v>
      </c>
      <c r="N86" s="53">
        <v>1.758284</v>
      </c>
      <c r="O86" s="53">
        <v>4483.7787309999994</v>
      </c>
      <c r="P86" s="53">
        <v>285.49</v>
      </c>
      <c r="R86" s="70">
        <f>O86+P86</f>
        <v>4769.2687309999992</v>
      </c>
      <c r="S86" s="327"/>
      <c r="T86" s="875"/>
    </row>
    <row r="87" spans="1:28" ht="17" x14ac:dyDescent="0.2">
      <c r="A87" s="326" t="s">
        <v>725</v>
      </c>
      <c r="B87" s="53">
        <v>64.438758000000007</v>
      </c>
      <c r="C87" s="53">
        <v>220.06076999999999</v>
      </c>
      <c r="D87" s="53">
        <v>1192.952957</v>
      </c>
      <c r="E87" s="53">
        <v>0.15548499999999998</v>
      </c>
      <c r="F87" s="53">
        <v>777.52756899999986</v>
      </c>
      <c r="G87" s="53">
        <v>16.489101999999999</v>
      </c>
      <c r="H87" s="53">
        <v>898.25093600000002</v>
      </c>
      <c r="I87" s="53">
        <v>3523.2388449999999</v>
      </c>
      <c r="J87" s="53">
        <v>308.29813300000001</v>
      </c>
      <c r="K87" s="53">
        <v>83.849920000000012</v>
      </c>
      <c r="L87" s="53">
        <v>192.54209200000003</v>
      </c>
      <c r="M87" s="53">
        <v>163.94438699999998</v>
      </c>
      <c r="N87" s="53">
        <v>1.294082</v>
      </c>
      <c r="O87" s="53">
        <f t="shared" ref="O87:O88" si="2">SUM(B87:N87)</f>
        <v>7443.0430359999991</v>
      </c>
      <c r="P87" s="53">
        <v>356.87</v>
      </c>
      <c r="R87" s="70">
        <f>O87+P87</f>
        <v>7799.913035999999</v>
      </c>
      <c r="S87" s="327"/>
      <c r="T87" s="875"/>
    </row>
    <row r="88" spans="1:28" ht="17" x14ac:dyDescent="0.2">
      <c r="A88" s="326" t="s">
        <v>726</v>
      </c>
      <c r="B88" s="53">
        <v>127.054129</v>
      </c>
      <c r="C88" s="53">
        <v>2032.3661779999998</v>
      </c>
      <c r="D88" s="53">
        <v>1136.6354509999999</v>
      </c>
      <c r="E88" s="53">
        <v>0.13900900000000002</v>
      </c>
      <c r="F88" s="53">
        <v>1396.7555599999998</v>
      </c>
      <c r="G88" s="53">
        <v>61.820840999999994</v>
      </c>
      <c r="H88" s="53">
        <v>856.37644300000011</v>
      </c>
      <c r="I88" s="53">
        <v>8446.1079570000002</v>
      </c>
      <c r="J88" s="53">
        <v>1023.304382</v>
      </c>
      <c r="K88" s="53">
        <v>71.399936999999994</v>
      </c>
      <c r="L88" s="53">
        <v>117.524756</v>
      </c>
      <c r="M88" s="53">
        <v>526.60040500000002</v>
      </c>
      <c r="N88" s="53">
        <v>2.5000000000000001E-4</v>
      </c>
      <c r="O88" s="53">
        <f t="shared" si="2"/>
        <v>15796.085298</v>
      </c>
      <c r="P88" s="53">
        <v>317.86</v>
      </c>
      <c r="R88" s="70">
        <f>O88+P88</f>
        <v>16113.945298000001</v>
      </c>
      <c r="S88" s="327"/>
      <c r="T88" s="875"/>
    </row>
    <row r="89" spans="1:28" s="12" customFormat="1" ht="34" x14ac:dyDescent="0.15">
      <c r="A89" s="82" t="s">
        <v>218</v>
      </c>
      <c r="B89" s="155">
        <f>SUM(B62:B88)</f>
        <v>556.422101</v>
      </c>
      <c r="C89" s="155">
        <f t="shared" ref="C89:P89" si="3">SUM(C62:C88)</f>
        <v>2557.6891399999995</v>
      </c>
      <c r="D89" s="155">
        <f t="shared" si="3"/>
        <v>7660.3103899999987</v>
      </c>
      <c r="E89" s="155">
        <f t="shared" si="3"/>
        <v>0.39317500000000005</v>
      </c>
      <c r="F89" s="155">
        <f t="shared" si="3"/>
        <v>7728.435379999999</v>
      </c>
      <c r="G89" s="155">
        <f t="shared" si="3"/>
        <v>277.03946099999996</v>
      </c>
      <c r="H89" s="155">
        <f t="shared" si="3"/>
        <v>6650.1329080000005</v>
      </c>
      <c r="I89" s="155">
        <f t="shared" si="3"/>
        <v>16577.390038999998</v>
      </c>
      <c r="J89" s="155">
        <f t="shared" si="3"/>
        <v>2550.6334150000002</v>
      </c>
      <c r="K89" s="155">
        <f t="shared" si="3"/>
        <v>863.07675700000016</v>
      </c>
      <c r="L89" s="155">
        <f t="shared" si="3"/>
        <v>967.19531400000005</v>
      </c>
      <c r="M89" s="155">
        <f t="shared" si="3"/>
        <v>2453.2988089999999</v>
      </c>
      <c r="N89" s="155">
        <f t="shared" si="3"/>
        <v>49.92720700000001</v>
      </c>
      <c r="O89" s="155">
        <f t="shared" si="3"/>
        <v>48891.944095999999</v>
      </c>
      <c r="P89" s="155">
        <f t="shared" si="3"/>
        <v>2290.0566080000003</v>
      </c>
      <c r="Q89" s="2"/>
      <c r="R89" s="2"/>
      <c r="S89" s="327"/>
      <c r="T89" s="875"/>
      <c r="U89" s="2"/>
      <c r="V89" s="2"/>
      <c r="W89" s="2"/>
      <c r="X89" s="2"/>
      <c r="Y89" s="2"/>
      <c r="Z89" s="2"/>
      <c r="AA89" s="2"/>
      <c r="AB89" s="2"/>
    </row>
    <row r="90" spans="1:28" x14ac:dyDescent="0.15">
      <c r="A90" s="798" t="s">
        <v>807</v>
      </c>
      <c r="S90" s="327"/>
      <c r="T90" s="875"/>
      <c r="AA90" s="12"/>
      <c r="AB90" s="12"/>
    </row>
    <row r="92" spans="1:28" x14ac:dyDescent="0.15">
      <c r="C92" s="2"/>
    </row>
    <row r="93" spans="1:28" x14ac:dyDescent="0.15">
      <c r="C93" s="2"/>
    </row>
    <row r="94" spans="1:28" x14ac:dyDescent="0.15">
      <c r="C94" s="2"/>
    </row>
    <row r="95" spans="1:28" x14ac:dyDescent="0.15">
      <c r="C95" s="2"/>
    </row>
    <row r="96" spans="1:28" x14ac:dyDescent="0.15">
      <c r="C96" s="2"/>
    </row>
    <row r="97" spans="1:38" x14ac:dyDescent="0.15">
      <c r="C97" s="2"/>
    </row>
    <row r="98" spans="1:38" x14ac:dyDescent="0.15">
      <c r="C98" s="2"/>
    </row>
    <row r="99" spans="1:38" x14ac:dyDescent="0.15">
      <c r="C99" s="2"/>
    </row>
    <row r="100" spans="1:38" x14ac:dyDescent="0.15">
      <c r="C100" s="2"/>
    </row>
    <row r="101" spans="1:38" x14ac:dyDescent="0.15">
      <c r="C101" s="2"/>
    </row>
    <row r="102" spans="1:38" x14ac:dyDescent="0.15">
      <c r="C102" s="2"/>
    </row>
    <row r="103" spans="1:38" x14ac:dyDescent="0.15">
      <c r="C103" s="2"/>
    </row>
    <row r="104" spans="1:38" x14ac:dyDescent="0.15">
      <c r="C104" s="2"/>
    </row>
    <row r="105" spans="1:38" s="12" customFormat="1" x14ac:dyDescent="0.1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38" x14ac:dyDescent="0.15">
      <c r="C106" s="2"/>
    </row>
    <row r="107" spans="1:38" x14ac:dyDescent="0.15">
      <c r="C107" s="2"/>
    </row>
    <row r="108" spans="1:38" x14ac:dyDescent="0.15">
      <c r="C108" s="2"/>
    </row>
    <row r="109" spans="1:38" x14ac:dyDescent="0.15">
      <c r="C109" s="2"/>
    </row>
    <row r="110" spans="1:38" x14ac:dyDescent="0.15">
      <c r="C110" s="2"/>
    </row>
    <row r="111" spans="1:38" x14ac:dyDescent="0.15">
      <c r="C111" s="2"/>
    </row>
    <row r="112" spans="1:38" x14ac:dyDescent="0.15">
      <c r="C112" s="2"/>
    </row>
    <row r="113" spans="1:36" x14ac:dyDescent="0.15">
      <c r="C113" s="2"/>
    </row>
    <row r="114" spans="1:36" x14ac:dyDescent="0.15">
      <c r="C114" s="2"/>
    </row>
    <row r="115" spans="1:36" x14ac:dyDescent="0.15">
      <c r="C115" s="2"/>
    </row>
    <row r="116" spans="1:36" x14ac:dyDescent="0.15">
      <c r="C116" s="2"/>
    </row>
    <row r="117" spans="1:36" x14ac:dyDescent="0.15">
      <c r="C117" s="2"/>
    </row>
    <row r="118" spans="1:36" x14ac:dyDescent="0.15">
      <c r="C118" s="2"/>
    </row>
    <row r="119" spans="1:36" x14ac:dyDescent="0.15">
      <c r="C119" s="2"/>
    </row>
    <row r="120" spans="1:36" x14ac:dyDescent="0.15">
      <c r="C120" s="2"/>
    </row>
    <row r="121" spans="1:36" x14ac:dyDescent="0.15">
      <c r="A121" s="3"/>
      <c r="B121" s="243"/>
      <c r="C121" s="243"/>
      <c r="D121" s="243"/>
      <c r="E121" s="243"/>
      <c r="F121" s="243"/>
      <c r="G121" s="243"/>
      <c r="H121" s="243"/>
      <c r="I121" s="243"/>
      <c r="J121" s="243"/>
      <c r="K121" s="243"/>
      <c r="L121" s="243"/>
      <c r="M121" s="243"/>
      <c r="N121" s="243"/>
      <c r="O121" s="243"/>
      <c r="P121" s="243"/>
      <c r="Q121" s="243"/>
      <c r="R121" s="243"/>
      <c r="S121" s="243"/>
      <c r="T121" s="243"/>
      <c r="U121" s="243"/>
      <c r="V121" s="243"/>
      <c r="W121" s="243"/>
      <c r="X121" s="243"/>
      <c r="Y121" s="243"/>
      <c r="Z121" s="243"/>
      <c r="AA121" s="243"/>
      <c r="AB121" s="243"/>
      <c r="AC121" s="243"/>
      <c r="AD121" s="243"/>
      <c r="AE121" s="243"/>
      <c r="AF121" s="243"/>
      <c r="AG121" s="243"/>
      <c r="AH121" s="243"/>
      <c r="AI121" s="243"/>
      <c r="AJ121" s="243"/>
    </row>
    <row r="122" spans="1:36" x14ac:dyDescent="0.15">
      <c r="A122" s="3"/>
      <c r="B122" s="243"/>
      <c r="C122" s="243"/>
      <c r="D122" s="243"/>
      <c r="E122" s="243"/>
      <c r="F122" s="243"/>
      <c r="G122" s="243"/>
      <c r="H122" s="243"/>
      <c r="I122" s="243"/>
      <c r="J122" s="243"/>
      <c r="K122" s="243"/>
      <c r="L122" s="243"/>
      <c r="M122" s="243"/>
      <c r="N122" s="243"/>
      <c r="O122" s="243"/>
      <c r="P122" s="243"/>
      <c r="Q122" s="243"/>
      <c r="R122" s="243"/>
      <c r="S122" s="243"/>
      <c r="T122" s="243"/>
      <c r="U122" s="243"/>
      <c r="V122" s="243"/>
      <c r="W122" s="243"/>
      <c r="X122" s="243"/>
      <c r="Y122" s="243"/>
      <c r="Z122" s="243"/>
      <c r="AA122" s="243"/>
      <c r="AB122" s="243"/>
      <c r="AC122" s="243"/>
      <c r="AD122" s="243"/>
      <c r="AE122" s="243"/>
      <c r="AF122" s="243"/>
      <c r="AG122" s="243"/>
      <c r="AH122" s="243"/>
      <c r="AI122" s="243"/>
      <c r="AJ122" s="243"/>
    </row>
    <row r="126" spans="1:36" x14ac:dyDescent="0.15">
      <c r="P126" s="2">
        <f>SUM(B127:V127)</f>
        <v>0</v>
      </c>
    </row>
    <row r="129" spans="3:10" x14ac:dyDescent="0.15">
      <c r="J129" s="88"/>
    </row>
    <row r="131" spans="3:10" x14ac:dyDescent="0.15">
      <c r="C131" s="2"/>
    </row>
    <row r="132" spans="3:10" x14ac:dyDescent="0.15">
      <c r="C132" s="2"/>
    </row>
    <row r="133" spans="3:10" x14ac:dyDescent="0.15">
      <c r="C133" s="2"/>
    </row>
  </sheetData>
  <mergeCells count="1">
    <mergeCell ref="A1:M1"/>
  </mergeCells>
  <printOptions horizontalCentered="1"/>
  <pageMargins left="0.75" right="0.75" top="1" bottom="1" header="0.5" footer="0.5"/>
  <pageSetup scale="75" fitToWidth="0" fitToHeight="0" orientation="landscape" horizontalDpi="4294967292" verticalDpi="4294967292" r:id="rId1"/>
  <headerFooter alignWithMargins="0"/>
  <rowBreaks count="1" manualBreakCount="1">
    <brk id="24"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4CFB9-A55D-DF4B-8E58-34FC27B3A97A}">
  <sheetPr>
    <tabColor theme="0"/>
  </sheetPr>
  <dimension ref="A1:APZ102"/>
  <sheetViews>
    <sheetView showZeros="0" zoomScaleNormal="100" workbookViewId="0">
      <selection activeCell="L17" sqref="L17"/>
    </sheetView>
  </sheetViews>
  <sheetFormatPr baseColWidth="10" defaultColWidth="8.83203125" defaultRowHeight="13" x14ac:dyDescent="0.15"/>
  <cols>
    <col min="1" max="1" width="16.6640625" style="2" customWidth="1"/>
    <col min="2" max="2" width="15.5" style="2" customWidth="1"/>
    <col min="3" max="3" width="14.6640625" style="327" bestFit="1" customWidth="1"/>
    <col min="4" max="4" width="12.6640625" style="2" bestFit="1" customWidth="1"/>
    <col min="5" max="5" width="10" style="2" customWidth="1"/>
    <col min="6" max="6" width="13.6640625" style="2" bestFit="1" customWidth="1"/>
    <col min="7" max="7" width="12.6640625" style="2" bestFit="1" customWidth="1"/>
    <col min="8" max="8" width="11.6640625" style="2" customWidth="1"/>
    <col min="9" max="9" width="11.83203125" style="2" customWidth="1"/>
    <col min="10" max="10" width="11.6640625" style="2" customWidth="1"/>
    <col min="11" max="11" width="11.83203125" style="2" customWidth="1"/>
    <col min="12" max="12" width="11.1640625" style="2" customWidth="1"/>
    <col min="13" max="13" width="13.5" style="2" customWidth="1"/>
    <col min="14" max="14" width="10.1640625" style="2" customWidth="1"/>
    <col min="15" max="15" width="13.5" style="2" customWidth="1"/>
    <col min="16" max="16" width="11.6640625" style="2" customWidth="1"/>
    <col min="17" max="25" width="13.5" style="2" customWidth="1"/>
    <col min="26" max="26" width="14.6640625" style="2" customWidth="1"/>
    <col min="27" max="27" width="9" style="2" bestFit="1" customWidth="1"/>
    <col min="28" max="28" width="13.6640625" style="2" bestFit="1" customWidth="1"/>
    <col min="29" max="29" width="12.6640625" style="2" bestFit="1" customWidth="1"/>
    <col min="30" max="30" width="10.1640625" style="2" bestFit="1" customWidth="1"/>
    <col min="31" max="31" width="12.6640625" style="2" bestFit="1" customWidth="1"/>
    <col min="32" max="33" width="10.1640625" style="2" bestFit="1" customWidth="1"/>
    <col min="34" max="34" width="19.1640625" style="2" customWidth="1"/>
    <col min="35" max="35" width="16.83203125" style="2" customWidth="1"/>
    <col min="36" max="36" width="14.6640625" style="2" customWidth="1"/>
    <col min="37" max="37" width="11.1640625" style="2" bestFit="1" customWidth="1"/>
    <col min="38" max="38" width="16" style="2" customWidth="1"/>
    <col min="39" max="39" width="11.1640625" style="2" bestFit="1" customWidth="1"/>
    <col min="40" max="16384" width="8.83203125" style="2"/>
  </cols>
  <sheetData>
    <row r="1" spans="1:18" ht="19" customHeight="1" x14ac:dyDescent="0.15">
      <c r="A1" s="988" t="s">
        <v>1087</v>
      </c>
      <c r="B1" s="988"/>
      <c r="C1" s="988"/>
      <c r="D1" s="988"/>
      <c r="E1" s="988"/>
      <c r="F1" s="988"/>
      <c r="G1" s="988"/>
      <c r="H1" s="988"/>
      <c r="I1" s="988"/>
      <c r="J1" s="988"/>
      <c r="K1" s="988"/>
      <c r="L1" s="988"/>
      <c r="M1" s="988"/>
      <c r="N1" s="988"/>
      <c r="O1" s="988"/>
      <c r="P1" s="8"/>
      <c r="Q1" s="8"/>
      <c r="R1" s="8"/>
    </row>
    <row r="2" spans="1:18" x14ac:dyDescent="0.15">
      <c r="A2" s="945"/>
      <c r="B2" s="327"/>
      <c r="C2" s="827"/>
    </row>
    <row r="3" spans="1:18" ht="60" customHeight="1" x14ac:dyDescent="0.15">
      <c r="A3" s="1068" t="s">
        <v>1086</v>
      </c>
      <c r="B3" s="1068"/>
      <c r="C3" s="1068"/>
      <c r="D3" s="1068"/>
      <c r="E3" s="1068"/>
      <c r="F3" s="1068"/>
      <c r="G3" s="1068"/>
      <c r="H3" s="1068"/>
      <c r="I3" s="1068"/>
      <c r="J3" s="1068"/>
    </row>
    <row r="4" spans="1:18" x14ac:dyDescent="0.15">
      <c r="A4" s="798"/>
      <c r="B4" s="327"/>
      <c r="C4" s="827"/>
    </row>
    <row r="5" spans="1:18" x14ac:dyDescent="0.15">
      <c r="A5" s="798"/>
      <c r="B5" s="327"/>
      <c r="C5" s="827"/>
      <c r="D5" s="828"/>
      <c r="E5" s="828"/>
    </row>
    <row r="6" spans="1:18" x14ac:dyDescent="0.15">
      <c r="A6" s="798"/>
      <c r="B6" s="327"/>
      <c r="C6" s="827"/>
      <c r="D6" s="828"/>
      <c r="E6" s="828"/>
    </row>
    <row r="7" spans="1:18" x14ac:dyDescent="0.15">
      <c r="A7" s="798"/>
      <c r="B7" s="327"/>
      <c r="C7" s="827"/>
      <c r="D7" s="828"/>
      <c r="E7" s="828"/>
    </row>
    <row r="8" spans="1:18" x14ac:dyDescent="0.15">
      <c r="A8" s="798"/>
      <c r="B8" s="327"/>
      <c r="C8" s="827"/>
      <c r="D8" s="828"/>
      <c r="E8" s="828"/>
    </row>
    <row r="9" spans="1:18" x14ac:dyDescent="0.15">
      <c r="A9" s="798"/>
      <c r="B9" s="327"/>
      <c r="C9" s="827"/>
      <c r="D9" s="828"/>
      <c r="E9" s="828"/>
    </row>
    <row r="10" spans="1:18" x14ac:dyDescent="0.15">
      <c r="A10" s="798"/>
      <c r="B10" s="327"/>
      <c r="C10" s="827"/>
      <c r="D10" s="828"/>
      <c r="E10" s="828"/>
    </row>
    <row r="11" spans="1:18" x14ac:dyDescent="0.15">
      <c r="A11" s="798"/>
      <c r="B11" s="327"/>
      <c r="C11" s="827"/>
      <c r="D11" s="828"/>
      <c r="E11" s="828"/>
    </row>
    <row r="12" spans="1:18" x14ac:dyDescent="0.15">
      <c r="A12" s="798"/>
      <c r="B12" s="327"/>
      <c r="C12" s="827"/>
      <c r="D12" s="828"/>
      <c r="E12" s="828"/>
    </row>
    <row r="13" spans="1:18" x14ac:dyDescent="0.15">
      <c r="A13" s="798"/>
      <c r="B13" s="327"/>
      <c r="C13" s="827"/>
      <c r="D13" s="828"/>
      <c r="E13" s="828"/>
    </row>
    <row r="14" spans="1:18" x14ac:dyDescent="0.15">
      <c r="A14" s="798"/>
      <c r="B14" s="327"/>
      <c r="C14" s="827"/>
      <c r="D14" s="828"/>
      <c r="E14" s="828"/>
    </row>
    <row r="15" spans="1:18" x14ac:dyDescent="0.15">
      <c r="A15" s="798"/>
      <c r="B15" s="327"/>
      <c r="C15" s="827"/>
      <c r="D15" s="828"/>
      <c r="E15" s="828"/>
    </row>
    <row r="16" spans="1:18" x14ac:dyDescent="0.15">
      <c r="A16" s="798"/>
      <c r="B16" s="327"/>
      <c r="C16" s="827"/>
      <c r="D16" s="828"/>
      <c r="E16" s="828"/>
    </row>
    <row r="17" spans="1:5" x14ac:dyDescent="0.15">
      <c r="A17" s="798"/>
      <c r="B17" s="327"/>
      <c r="C17" s="827"/>
      <c r="D17" s="828"/>
      <c r="E17" s="828"/>
    </row>
    <row r="18" spans="1:5" x14ac:dyDescent="0.15">
      <c r="A18" s="798"/>
      <c r="B18" s="327"/>
      <c r="C18" s="827"/>
      <c r="D18" s="828"/>
      <c r="E18" s="828"/>
    </row>
    <row r="19" spans="1:5" x14ac:dyDescent="0.15">
      <c r="A19" s="798"/>
      <c r="B19" s="327"/>
      <c r="C19" s="827"/>
      <c r="D19" s="828"/>
      <c r="E19" s="828"/>
    </row>
    <row r="20" spans="1:5" x14ac:dyDescent="0.15">
      <c r="A20" s="798"/>
      <c r="B20" s="327"/>
      <c r="C20" s="827"/>
      <c r="D20" s="828"/>
      <c r="E20" s="828"/>
    </row>
    <row r="21" spans="1:5" x14ac:dyDescent="0.15">
      <c r="A21" s="798"/>
      <c r="B21" s="327"/>
      <c r="C21" s="827"/>
      <c r="D21" s="828"/>
      <c r="E21" s="828"/>
    </row>
    <row r="22" spans="1:5" x14ac:dyDescent="0.15">
      <c r="A22" s="798"/>
      <c r="B22" s="327"/>
      <c r="C22" s="827"/>
      <c r="D22" s="828"/>
      <c r="E22" s="828"/>
    </row>
    <row r="23" spans="1:5" x14ac:dyDescent="0.15">
      <c r="A23" s="798"/>
      <c r="B23" s="327"/>
      <c r="C23" s="827"/>
      <c r="D23" s="828"/>
      <c r="E23" s="828"/>
    </row>
    <row r="24" spans="1:5" x14ac:dyDescent="0.15">
      <c r="A24" s="798"/>
      <c r="B24" s="327"/>
      <c r="C24" s="827"/>
      <c r="D24" s="828"/>
      <c r="E24" s="828"/>
    </row>
    <row r="25" spans="1:5" x14ac:dyDescent="0.15">
      <c r="A25" s="798"/>
      <c r="B25" s="327"/>
      <c r="C25" s="827"/>
      <c r="D25" s="828"/>
      <c r="E25" s="828"/>
    </row>
    <row r="26" spans="1:5" x14ac:dyDescent="0.15">
      <c r="A26" s="798"/>
      <c r="B26" s="327"/>
      <c r="C26" s="827"/>
      <c r="D26" s="828"/>
      <c r="E26" s="828"/>
    </row>
    <row r="28" spans="1:5" x14ac:dyDescent="0.15">
      <c r="A28" s="2" t="s">
        <v>118</v>
      </c>
    </row>
    <row r="29" spans="1:5" ht="28" x14ac:dyDescent="0.15">
      <c r="A29" s="184" t="s">
        <v>808</v>
      </c>
      <c r="B29" s="876" t="s">
        <v>237</v>
      </c>
      <c r="C29" s="876" t="s">
        <v>809</v>
      </c>
    </row>
    <row r="30" spans="1:5" ht="13.5" customHeight="1" x14ac:dyDescent="0.15">
      <c r="A30" s="75" t="s">
        <v>698</v>
      </c>
      <c r="B30" s="69">
        <f t="shared" ref="B30:C53" si="0">O63</f>
        <v>38.817490234375001</v>
      </c>
      <c r="C30" s="69">
        <v>0</v>
      </c>
    </row>
    <row r="31" spans="1:5" ht="13.5" customHeight="1" x14ac:dyDescent="0.15">
      <c r="A31" s="75" t="s">
        <v>699</v>
      </c>
      <c r="B31" s="69">
        <f t="shared" si="0"/>
        <v>105.872431640625</v>
      </c>
      <c r="C31" s="69"/>
    </row>
    <row r="32" spans="1:5" ht="13.5" customHeight="1" x14ac:dyDescent="0.15">
      <c r="A32" s="75" t="s">
        <v>700</v>
      </c>
      <c r="B32" s="69">
        <f t="shared" si="0"/>
        <v>325.03173828125</v>
      </c>
      <c r="C32" s="69"/>
    </row>
    <row r="33" spans="1:5" ht="13.5" customHeight="1" x14ac:dyDescent="0.15">
      <c r="A33" s="75" t="s">
        <v>701</v>
      </c>
      <c r="B33" s="69">
        <f t="shared" si="0"/>
        <v>444.90183593749998</v>
      </c>
      <c r="C33" s="69"/>
    </row>
    <row r="34" spans="1:5" ht="13.5" customHeight="1" x14ac:dyDescent="0.15">
      <c r="A34" s="75" t="s">
        <v>702</v>
      </c>
      <c r="B34" s="69">
        <f t="shared" si="0"/>
        <v>702.68029449462892</v>
      </c>
      <c r="C34" s="69"/>
    </row>
    <row r="35" spans="1:5" ht="13.5" customHeight="1" x14ac:dyDescent="0.15">
      <c r="A35" s="75" t="s">
        <v>703</v>
      </c>
      <c r="B35" s="69">
        <f t="shared" si="0"/>
        <v>791.96839942932127</v>
      </c>
      <c r="C35" s="69"/>
    </row>
    <row r="36" spans="1:5" ht="13.5" customHeight="1" x14ac:dyDescent="0.15">
      <c r="A36" s="75" t="s">
        <v>705</v>
      </c>
      <c r="B36" s="69">
        <f t="shared" si="0"/>
        <v>1173.5003952026366</v>
      </c>
      <c r="C36" s="69"/>
    </row>
    <row r="37" spans="1:5" ht="13.5" customHeight="1" x14ac:dyDescent="0.15">
      <c r="A37" s="75" t="s">
        <v>706</v>
      </c>
      <c r="B37" s="69">
        <f t="shared" si="0"/>
        <v>1544.5308756256104</v>
      </c>
      <c r="C37" s="69"/>
    </row>
    <row r="38" spans="1:5" ht="13.5" customHeight="1" x14ac:dyDescent="0.15">
      <c r="A38" s="75" t="s">
        <v>707</v>
      </c>
      <c r="B38" s="69">
        <f t="shared" si="0"/>
        <v>1964.4750844573973</v>
      </c>
      <c r="C38" s="69"/>
    </row>
    <row r="39" spans="1:5" x14ac:dyDescent="0.15">
      <c r="A39" s="75" t="s">
        <v>709</v>
      </c>
      <c r="B39" s="69">
        <f t="shared" si="0"/>
        <v>2429.2111342678063</v>
      </c>
      <c r="C39" s="69"/>
    </row>
    <row r="40" spans="1:5" x14ac:dyDescent="0.15">
      <c r="A40" s="75" t="s">
        <v>710</v>
      </c>
      <c r="B40" s="69">
        <f t="shared" si="0"/>
        <v>3629.3353515624999</v>
      </c>
      <c r="C40" s="69">
        <v>239.357451171875</v>
      </c>
    </row>
    <row r="41" spans="1:5" ht="14" x14ac:dyDescent="0.15">
      <c r="A41" s="74" t="s">
        <v>711</v>
      </c>
      <c r="B41" s="175">
        <f t="shared" si="0"/>
        <v>4729.7036230468748</v>
      </c>
      <c r="C41" s="69">
        <v>475.84899414062494</v>
      </c>
    </row>
    <row r="42" spans="1:5" ht="14" x14ac:dyDescent="0.15">
      <c r="A42" s="74" t="s">
        <v>712</v>
      </c>
      <c r="B42" s="175">
        <f t="shared" si="0"/>
        <v>5407.3130107421875</v>
      </c>
      <c r="C42" s="69">
        <v>833.81921875</v>
      </c>
    </row>
    <row r="43" spans="1:5" ht="14" x14ac:dyDescent="0.15">
      <c r="A43" s="74" t="s">
        <v>713</v>
      </c>
      <c r="B43" s="175">
        <f t="shared" si="0"/>
        <v>7173.7329003906243</v>
      </c>
      <c r="C43" s="69">
        <v>856.63578125000004</v>
      </c>
    </row>
    <row r="44" spans="1:5" ht="14" x14ac:dyDescent="0.15">
      <c r="A44" s="74" t="s">
        <v>714</v>
      </c>
      <c r="B44" s="175">
        <f t="shared" si="0"/>
        <v>9280.6739160156285</v>
      </c>
      <c r="C44" s="69">
        <v>891.62641206054695</v>
      </c>
      <c r="D44" s="70"/>
      <c r="E44" s="70"/>
    </row>
    <row r="45" spans="1:5" ht="14" x14ac:dyDescent="0.15">
      <c r="A45" s="74" t="s">
        <v>715</v>
      </c>
      <c r="B45" s="175">
        <f t="shared" si="0"/>
        <v>10946.921449533571</v>
      </c>
      <c r="C45" s="69">
        <f t="shared" si="0"/>
        <v>786.36682507619889</v>
      </c>
      <c r="D45" s="70"/>
      <c r="E45" s="70"/>
    </row>
    <row r="46" spans="1:5" ht="14" x14ac:dyDescent="0.15">
      <c r="A46" s="74" t="s">
        <v>716</v>
      </c>
      <c r="B46" s="175">
        <f t="shared" si="0"/>
        <v>13886.821953452594</v>
      </c>
      <c r="C46" s="69">
        <f t="shared" si="0"/>
        <v>763.04763924963061</v>
      </c>
      <c r="D46" s="70">
        <f>SUM(B46:C46)/366</f>
        <v>40.026966100279303</v>
      </c>
      <c r="E46" s="70"/>
    </row>
    <row r="47" spans="1:5" ht="14" x14ac:dyDescent="0.15">
      <c r="A47" s="74" t="s">
        <v>717</v>
      </c>
      <c r="B47" s="175">
        <f t="shared" si="0"/>
        <v>18508.159149716244</v>
      </c>
      <c r="C47" s="69">
        <f t="shared" si="0"/>
        <v>889.13361675249939</v>
      </c>
      <c r="D47" s="70">
        <f>SUM(B47:C47)/365</f>
        <v>53.143267853339026</v>
      </c>
      <c r="E47" s="70"/>
    </row>
    <row r="48" spans="1:5" ht="14" x14ac:dyDescent="0.15">
      <c r="A48" s="74" t="s">
        <v>718</v>
      </c>
      <c r="B48" s="175">
        <f t="shared" si="0"/>
        <v>23501.881006145795</v>
      </c>
      <c r="C48" s="69">
        <f t="shared" si="0"/>
        <v>874.06199730241701</v>
      </c>
      <c r="D48" s="70">
        <f>SUM(B48:C48)/365</f>
        <v>66.78340548889922</v>
      </c>
      <c r="E48" s="70"/>
    </row>
    <row r="49" spans="1:38" ht="14" x14ac:dyDescent="0.15">
      <c r="A49" s="74" t="s">
        <v>719</v>
      </c>
      <c r="B49" s="175">
        <f t="shared" si="0"/>
        <v>36676.678147507722</v>
      </c>
      <c r="C49" s="69">
        <f t="shared" si="0"/>
        <v>842.38937777741194</v>
      </c>
      <c r="D49" s="70">
        <v>102.79196582269903</v>
      </c>
      <c r="E49" s="70"/>
    </row>
    <row r="50" spans="1:38" ht="14" x14ac:dyDescent="0.15">
      <c r="A50" s="74" t="s">
        <v>720</v>
      </c>
      <c r="B50" s="175">
        <f t="shared" si="0"/>
        <v>44143.253235906137</v>
      </c>
      <c r="C50" s="69">
        <f t="shared" si="0"/>
        <v>954.39680664062496</v>
      </c>
      <c r="D50" s="70">
        <f>SUM(B50:C50)/365</f>
        <v>123.55520559601852</v>
      </c>
      <c r="E50" s="70"/>
    </row>
    <row r="51" spans="1:38" ht="14" x14ac:dyDescent="0.15">
      <c r="A51" s="74" t="s">
        <v>721</v>
      </c>
      <c r="B51" s="175">
        <f t="shared" si="0"/>
        <v>60127.690013969681</v>
      </c>
      <c r="C51" s="69">
        <f t="shared" si="0"/>
        <v>2287.2399999999998</v>
      </c>
      <c r="D51" s="70">
        <f>SUM(B51:C51)/365</f>
        <v>170.99980825745118</v>
      </c>
      <c r="E51" s="70"/>
    </row>
    <row r="52" spans="1:38" ht="14" x14ac:dyDescent="0.15">
      <c r="A52" s="74" t="s">
        <v>722</v>
      </c>
      <c r="B52" s="175">
        <f t="shared" si="0"/>
        <v>100629.98426834082</v>
      </c>
      <c r="C52" s="69">
        <f t="shared" si="0"/>
        <v>2099.61</v>
      </c>
      <c r="D52" s="70"/>
      <c r="E52" s="70"/>
    </row>
    <row r="53" spans="1:38" ht="14" x14ac:dyDescent="0.15">
      <c r="A53" s="74" t="s">
        <v>723</v>
      </c>
      <c r="B53" s="175">
        <f t="shared" si="0"/>
        <v>112477.32152302256</v>
      </c>
      <c r="C53" s="69">
        <f t="shared" si="0"/>
        <v>2627.6859892800999</v>
      </c>
      <c r="D53" s="70">
        <f>SUM(B53:C53)/365</f>
        <v>315.35618496521278</v>
      </c>
      <c r="E53" s="70"/>
      <c r="F53" s="70">
        <f>SUM(B53:C53)</f>
        <v>115105.00751230266</v>
      </c>
    </row>
    <row r="54" spans="1:38" ht="14" x14ac:dyDescent="0.15">
      <c r="A54" s="74" t="s">
        <v>724</v>
      </c>
      <c r="B54" s="175">
        <f t="shared" ref="B54:C56" si="1">O87</f>
        <v>161937.20225198637</v>
      </c>
      <c r="C54" s="69">
        <f t="shared" si="1"/>
        <v>2605.1660445511575</v>
      </c>
      <c r="D54" s="70"/>
      <c r="E54" s="70"/>
      <c r="F54" s="70"/>
    </row>
    <row r="55" spans="1:38" ht="14" x14ac:dyDescent="0.15">
      <c r="A55" s="74" t="s">
        <v>725</v>
      </c>
      <c r="B55" s="175">
        <f t="shared" si="1"/>
        <v>216946.96033070557</v>
      </c>
      <c r="C55" s="69">
        <f t="shared" si="1"/>
        <v>2047.6</v>
      </c>
      <c r="D55" s="70"/>
      <c r="E55" s="70"/>
      <c r="F55" s="70"/>
    </row>
    <row r="56" spans="1:38" ht="14" x14ac:dyDescent="0.15">
      <c r="A56" s="74" t="s">
        <v>726</v>
      </c>
      <c r="B56" s="175">
        <f t="shared" si="1"/>
        <v>523280.62010089611</v>
      </c>
      <c r="C56" s="69">
        <f t="shared" si="1"/>
        <v>4528.9801231252295</v>
      </c>
      <c r="D56" s="70"/>
      <c r="E56" s="70"/>
      <c r="F56" s="70"/>
    </row>
    <row r="57" spans="1:38" ht="14" x14ac:dyDescent="0.15">
      <c r="A57" s="60" t="s">
        <v>188</v>
      </c>
      <c r="B57" s="175">
        <f>SUM(B30:B56)</f>
        <v>1362805.2419125121</v>
      </c>
      <c r="C57" s="175">
        <f>SUM(C30:C56)</f>
        <v>24602.966277128318</v>
      </c>
    </row>
    <row r="58" spans="1:38" s="12" customFormat="1" x14ac:dyDescent="0.15">
      <c r="A58" s="2"/>
      <c r="B58" s="2"/>
      <c r="C58" s="327"/>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1:38" x14ac:dyDescent="0.15">
      <c r="A59" s="798"/>
      <c r="R59" s="7"/>
      <c r="AA59" s="12"/>
      <c r="AB59" s="12"/>
      <c r="AC59" s="12"/>
      <c r="AD59" s="12"/>
      <c r="AE59" s="12"/>
      <c r="AF59" s="12"/>
      <c r="AG59" s="12"/>
      <c r="AH59" s="12"/>
      <c r="AI59" s="12"/>
      <c r="AJ59" s="12"/>
      <c r="AK59" s="12"/>
      <c r="AL59" s="12"/>
    </row>
    <row r="60" spans="1:38" x14ac:dyDescent="0.15">
      <c r="P60" s="12"/>
      <c r="Q60" s="12"/>
      <c r="R60" s="12"/>
      <c r="S60" s="120"/>
      <c r="T60" s="12"/>
      <c r="U60" s="12"/>
      <c r="V60" s="12"/>
      <c r="W60" s="12"/>
      <c r="X60" s="12"/>
      <c r="Y60" s="12"/>
      <c r="Z60" s="12"/>
    </row>
    <row r="61" spans="1:38" x14ac:dyDescent="0.15">
      <c r="A61" s="2" t="s">
        <v>136</v>
      </c>
      <c r="C61" s="2"/>
      <c r="P61" s="12"/>
    </row>
    <row r="62" spans="1:38" ht="51" x14ac:dyDescent="0.15">
      <c r="A62" s="152" t="s">
        <v>810</v>
      </c>
      <c r="B62" s="82" t="s">
        <v>122</v>
      </c>
      <c r="C62" s="82" t="s">
        <v>123</v>
      </c>
      <c r="D62" s="82" t="s">
        <v>124</v>
      </c>
      <c r="E62" s="82" t="s">
        <v>125</v>
      </c>
      <c r="F62" s="82" t="s">
        <v>126</v>
      </c>
      <c r="G62" s="82" t="s">
        <v>127</v>
      </c>
      <c r="H62" s="82" t="s">
        <v>129</v>
      </c>
      <c r="I62" s="82" t="s">
        <v>128</v>
      </c>
      <c r="J62" s="82" t="s">
        <v>130</v>
      </c>
      <c r="K62" s="82" t="s">
        <v>805</v>
      </c>
      <c r="L62" s="82" t="s">
        <v>132</v>
      </c>
      <c r="M62" s="82" t="s">
        <v>133</v>
      </c>
      <c r="N62" s="82" t="s">
        <v>164</v>
      </c>
      <c r="O62" s="82" t="s">
        <v>237</v>
      </c>
      <c r="P62" s="82" t="s">
        <v>806</v>
      </c>
      <c r="T62" s="7"/>
      <c r="U62" s="7"/>
    </row>
    <row r="63" spans="1:38" ht="16" x14ac:dyDescent="0.2">
      <c r="A63" s="244" t="s">
        <v>698</v>
      </c>
      <c r="B63" s="53">
        <v>6.3172656250000001</v>
      </c>
      <c r="C63" s="53">
        <v>5.2929687499999999E-3</v>
      </c>
      <c r="D63" s="53">
        <v>0</v>
      </c>
      <c r="E63" s="53"/>
      <c r="F63" s="53">
        <v>20.989853515625001</v>
      </c>
      <c r="G63" s="53">
        <v>0.631953125</v>
      </c>
      <c r="H63" s="53">
        <v>8.6935839843749996</v>
      </c>
      <c r="I63" s="53">
        <v>0</v>
      </c>
      <c r="J63" s="53">
        <v>0.23598632812500001</v>
      </c>
      <c r="K63" s="53">
        <v>0</v>
      </c>
      <c r="L63" s="53">
        <v>1.0458984375000001E-2</v>
      </c>
      <c r="M63" s="53">
        <v>1.853076171875</v>
      </c>
      <c r="N63" s="53">
        <v>8.0019531249999998E-2</v>
      </c>
      <c r="O63" s="53">
        <v>38.817490234375001</v>
      </c>
      <c r="P63" s="53"/>
      <c r="T63" s="327"/>
      <c r="U63" s="874"/>
    </row>
    <row r="64" spans="1:38" ht="16" x14ac:dyDescent="0.2">
      <c r="A64" s="244" t="s">
        <v>699</v>
      </c>
      <c r="B64" s="53">
        <v>30.381982421875001</v>
      </c>
      <c r="C64" s="53">
        <v>0.13567382812500001</v>
      </c>
      <c r="D64" s="53">
        <v>0</v>
      </c>
      <c r="E64" s="53"/>
      <c r="F64" s="53">
        <v>45.371953124999997</v>
      </c>
      <c r="G64" s="53">
        <v>1.0003906250000001</v>
      </c>
      <c r="H64" s="53">
        <v>25.714638671874997</v>
      </c>
      <c r="I64" s="53">
        <v>0</v>
      </c>
      <c r="J64" s="53">
        <v>0.40013671875000001</v>
      </c>
      <c r="K64" s="53">
        <v>0</v>
      </c>
      <c r="L64" s="53">
        <v>2.0849609375000001E-2</v>
      </c>
      <c r="M64" s="53">
        <v>2.729267578125</v>
      </c>
      <c r="N64" s="53">
        <v>0.1175390625</v>
      </c>
      <c r="O64" s="53">
        <v>105.872431640625</v>
      </c>
      <c r="P64" s="53"/>
      <c r="T64" s="327"/>
      <c r="U64" s="874"/>
    </row>
    <row r="65" spans="1:1118" ht="16" x14ac:dyDescent="0.2">
      <c r="A65" s="244" t="s">
        <v>700</v>
      </c>
      <c r="B65" s="53">
        <v>62.533749999999998</v>
      </c>
      <c r="C65" s="53">
        <v>4.8105468749999998E-2</v>
      </c>
      <c r="D65" s="53">
        <v>0</v>
      </c>
      <c r="E65" s="53"/>
      <c r="F65" s="53">
        <v>82.972685546874999</v>
      </c>
      <c r="G65" s="53">
        <v>1.2462792968750001</v>
      </c>
      <c r="H65" s="53">
        <v>171.31546874999998</v>
      </c>
      <c r="I65" s="53">
        <v>0</v>
      </c>
      <c r="J65" s="53">
        <v>1.3582031250000002</v>
      </c>
      <c r="K65" s="53">
        <v>0</v>
      </c>
      <c r="L65" s="53">
        <v>0.46712890624999998</v>
      </c>
      <c r="M65" s="53">
        <v>4.9204785156249997</v>
      </c>
      <c r="N65" s="53">
        <v>0.16963867187500001</v>
      </c>
      <c r="O65" s="53">
        <v>325.03173828125</v>
      </c>
      <c r="P65" s="53"/>
      <c r="T65" s="327"/>
      <c r="U65" s="874"/>
    </row>
    <row r="66" spans="1:1118" ht="16" x14ac:dyDescent="0.2">
      <c r="A66" s="244" t="s">
        <v>701</v>
      </c>
      <c r="B66" s="53">
        <v>107.8969921875</v>
      </c>
      <c r="C66" s="53">
        <v>1.35962890625</v>
      </c>
      <c r="D66" s="53">
        <v>0</v>
      </c>
      <c r="E66" s="53"/>
      <c r="F66" s="53">
        <v>185.01539062500001</v>
      </c>
      <c r="G66" s="53">
        <v>6.4866796874999997</v>
      </c>
      <c r="H66" s="53">
        <v>110.43490234375</v>
      </c>
      <c r="I66" s="53">
        <v>0</v>
      </c>
      <c r="J66" s="53">
        <v>4.1982421875</v>
      </c>
      <c r="K66" s="53">
        <v>0</v>
      </c>
      <c r="L66" s="53">
        <v>1.212646484375</v>
      </c>
      <c r="M66" s="53">
        <v>28.077333984374999</v>
      </c>
      <c r="N66" s="53">
        <v>0.22001953125000001</v>
      </c>
      <c r="O66" s="53">
        <v>444.90183593749998</v>
      </c>
      <c r="P66" s="53"/>
      <c r="T66" s="327"/>
      <c r="U66" s="874"/>
    </row>
    <row r="67" spans="1:1118" s="12" customFormat="1" ht="16" x14ac:dyDescent="0.2">
      <c r="A67" s="244" t="s">
        <v>702</v>
      </c>
      <c r="B67" s="53">
        <v>147.00599609375001</v>
      </c>
      <c r="C67" s="53">
        <v>2.350791015625</v>
      </c>
      <c r="D67" s="53">
        <v>0</v>
      </c>
      <c r="E67" s="53"/>
      <c r="F67" s="53">
        <v>278.12639648437499</v>
      </c>
      <c r="G67" s="53">
        <v>7.6999804687499998</v>
      </c>
      <c r="H67" s="53">
        <v>209.817412109375</v>
      </c>
      <c r="I67" s="53">
        <v>0</v>
      </c>
      <c r="J67" s="53">
        <v>15.913281250000001</v>
      </c>
      <c r="K67" s="53">
        <v>2.8958511352539062</v>
      </c>
      <c r="L67" s="53">
        <v>1.2292578125</v>
      </c>
      <c r="M67" s="53">
        <v>37.485546874999997</v>
      </c>
      <c r="N67" s="53">
        <v>0.15578125000000001</v>
      </c>
      <c r="O67" s="53">
        <v>702.68029449462892</v>
      </c>
      <c r="P67" s="53"/>
      <c r="Q67" s="2"/>
      <c r="R67" s="2"/>
      <c r="S67" s="2"/>
      <c r="T67" s="327"/>
      <c r="U67" s="874"/>
      <c r="V67" s="2"/>
      <c r="W67" s="2"/>
      <c r="X67" s="2"/>
      <c r="Y67" s="2"/>
      <c r="Z67" s="2"/>
      <c r="AA67" s="2"/>
      <c r="AB67" s="2"/>
      <c r="AC67" s="2"/>
      <c r="AD67" s="2"/>
      <c r="AE67" s="2"/>
      <c r="AF67" s="2"/>
      <c r="AG67" s="2"/>
      <c r="AH67" s="2"/>
      <c r="AI67" s="2"/>
      <c r="AJ67" s="2"/>
      <c r="AK67" s="2"/>
      <c r="AL67" s="2"/>
    </row>
    <row r="68" spans="1:1118" ht="16" x14ac:dyDescent="0.2">
      <c r="A68" s="244" t="s">
        <v>703</v>
      </c>
      <c r="B68" s="53">
        <v>127.368349609375</v>
      </c>
      <c r="C68" s="53">
        <v>2.3142578125000002</v>
      </c>
      <c r="D68" s="53">
        <v>0</v>
      </c>
      <c r="E68" s="53"/>
      <c r="F68" s="53">
        <v>361.22099609374999</v>
      </c>
      <c r="G68" s="53">
        <v>7.5567480468749997</v>
      </c>
      <c r="H68" s="53">
        <v>224.27232421874999</v>
      </c>
      <c r="I68" s="53">
        <v>0</v>
      </c>
      <c r="J68" s="53">
        <v>27.105429687499999</v>
      </c>
      <c r="K68" s="53">
        <v>8.6921787261962891</v>
      </c>
      <c r="L68" s="53">
        <v>1.89794921875</v>
      </c>
      <c r="M68" s="53">
        <v>31.372324218749998</v>
      </c>
      <c r="N68" s="53">
        <v>0.167841796875</v>
      </c>
      <c r="O68" s="53">
        <v>791.96839942932127</v>
      </c>
      <c r="P68" s="53"/>
      <c r="T68" s="327"/>
      <c r="U68" s="875"/>
      <c r="AI68" s="12"/>
      <c r="AJ68" s="12"/>
      <c r="AK68" s="12"/>
      <c r="AL68" s="12"/>
    </row>
    <row r="69" spans="1:1118" ht="16" x14ac:dyDescent="0.2">
      <c r="A69" s="244" t="s">
        <v>705</v>
      </c>
      <c r="B69" s="53">
        <v>204.69980468750001</v>
      </c>
      <c r="C69" s="53">
        <v>1.8812011718749999</v>
      </c>
      <c r="D69" s="53">
        <v>0</v>
      </c>
      <c r="E69" s="53"/>
      <c r="F69" s="53">
        <v>493.29072265624995</v>
      </c>
      <c r="G69" s="53">
        <v>9.1041308593749992</v>
      </c>
      <c r="H69" s="53">
        <v>328.99618164062503</v>
      </c>
      <c r="I69" s="53">
        <v>18.479091796875</v>
      </c>
      <c r="J69" s="53">
        <v>55.692490234375001</v>
      </c>
      <c r="K69" s="53">
        <v>23.707084655761719</v>
      </c>
      <c r="L69" s="53">
        <v>0.94814453124999998</v>
      </c>
      <c r="M69" s="53">
        <v>36.545048828124997</v>
      </c>
      <c r="N69" s="53">
        <v>0.156494140625</v>
      </c>
      <c r="O69" s="53">
        <v>1173.5003952026366</v>
      </c>
      <c r="P69" s="53"/>
      <c r="U69" s="875"/>
    </row>
    <row r="70" spans="1:1118" ht="16" x14ac:dyDescent="0.2">
      <c r="A70" s="244" t="s">
        <v>706</v>
      </c>
      <c r="B70" s="53">
        <v>225.239443359375</v>
      </c>
      <c r="C70" s="53">
        <v>2.1581738281249998</v>
      </c>
      <c r="D70" s="53">
        <v>0</v>
      </c>
      <c r="E70" s="53"/>
      <c r="F70" s="53">
        <v>192.64949218750002</v>
      </c>
      <c r="G70" s="53">
        <v>8.0089160156249992</v>
      </c>
      <c r="H70" s="53">
        <v>431.39848632812499</v>
      </c>
      <c r="I70" s="53">
        <v>564.21239257812499</v>
      </c>
      <c r="J70" s="53">
        <v>69.537167968749998</v>
      </c>
      <c r="K70" s="53">
        <v>36.011285781860352</v>
      </c>
      <c r="L70" s="53">
        <v>1.1746484374999999</v>
      </c>
      <c r="M70" s="53">
        <v>14.05916015625</v>
      </c>
      <c r="N70" s="53">
        <v>8.1708984375000002E-2</v>
      </c>
      <c r="O70" s="53">
        <v>1544.5308756256104</v>
      </c>
      <c r="P70" s="53"/>
      <c r="U70" s="875"/>
    </row>
    <row r="71" spans="1:1118" ht="16" x14ac:dyDescent="0.2">
      <c r="A71" s="244" t="s">
        <v>707</v>
      </c>
      <c r="B71" s="53">
        <v>167.13746093750001</v>
      </c>
      <c r="C71" s="53">
        <v>16.502802734374999</v>
      </c>
      <c r="D71" s="53">
        <v>0</v>
      </c>
      <c r="E71" s="53"/>
      <c r="F71" s="53">
        <v>302.79853515624995</v>
      </c>
      <c r="G71" s="53">
        <v>12.077255859375001</v>
      </c>
      <c r="H71" s="53">
        <v>448.11911132812497</v>
      </c>
      <c r="I71" s="53">
        <v>813.94316406250005</v>
      </c>
      <c r="J71" s="53">
        <v>81.316923828124999</v>
      </c>
      <c r="K71" s="53">
        <v>59.605855941772468</v>
      </c>
      <c r="L71" s="53">
        <v>0.73626953125000005</v>
      </c>
      <c r="M71" s="53">
        <v>62.173291015624997</v>
      </c>
      <c r="N71" s="53">
        <v>6.4414062499999994E-2</v>
      </c>
      <c r="O71" s="53">
        <v>1964.4750844573973</v>
      </c>
      <c r="P71" s="53"/>
      <c r="T71" s="327"/>
      <c r="U71" s="875"/>
    </row>
    <row r="72" spans="1:1118" ht="16" x14ac:dyDescent="0.2">
      <c r="A72" s="244" t="s">
        <v>709</v>
      </c>
      <c r="B72" s="53">
        <v>187.91737431887725</v>
      </c>
      <c r="C72" s="53">
        <v>41.982197265624997</v>
      </c>
      <c r="D72" s="53">
        <v>9.2010803301645563</v>
      </c>
      <c r="E72" s="53"/>
      <c r="F72" s="53">
        <v>487.31976638919474</v>
      </c>
      <c r="G72" s="53">
        <v>8.6275993815233889</v>
      </c>
      <c r="H72" s="53">
        <v>538.93535439403638</v>
      </c>
      <c r="I72" s="53">
        <v>866.74800395509089</v>
      </c>
      <c r="J72" s="53">
        <v>119.99649580963225</v>
      </c>
      <c r="K72" s="53">
        <v>73.955380859374998</v>
      </c>
      <c r="L72" s="53">
        <v>2.859052655876436</v>
      </c>
      <c r="M72" s="53">
        <v>91.35252567675154</v>
      </c>
      <c r="N72" s="53">
        <v>0.31630323165882113</v>
      </c>
      <c r="O72" s="53">
        <v>2429.2111342678063</v>
      </c>
      <c r="P72" s="53"/>
      <c r="T72" s="327"/>
      <c r="U72" s="875"/>
    </row>
    <row r="73" spans="1:1118" s="12" customFormat="1" ht="16" x14ac:dyDescent="0.2">
      <c r="A73" s="244" t="s">
        <v>710</v>
      </c>
      <c r="B73" s="53">
        <v>232.70969726562501</v>
      </c>
      <c r="C73" s="53">
        <v>2.6634765624999996</v>
      </c>
      <c r="D73" s="53">
        <v>17.431845703124999</v>
      </c>
      <c r="E73" s="53"/>
      <c r="F73" s="53">
        <v>698.67523437499995</v>
      </c>
      <c r="G73" s="53">
        <v>12.410048828124999</v>
      </c>
      <c r="H73" s="53">
        <v>952.70526367187483</v>
      </c>
      <c r="I73" s="53">
        <v>1287.3805273437499</v>
      </c>
      <c r="J73" s="53">
        <v>140.17009765624996</v>
      </c>
      <c r="K73" s="53">
        <v>173.84639648437499</v>
      </c>
      <c r="L73" s="53">
        <v>4.9920605468749999</v>
      </c>
      <c r="M73" s="53">
        <v>104.92124023437498</v>
      </c>
      <c r="N73" s="53">
        <v>1.4294628906250002</v>
      </c>
      <c r="O73" s="53">
        <v>3629.3353515624999</v>
      </c>
      <c r="P73" s="53">
        <v>239.357451171875</v>
      </c>
      <c r="Q73" s="2"/>
      <c r="R73" s="2"/>
      <c r="S73" s="2"/>
      <c r="T73" s="327"/>
      <c r="U73" s="875"/>
      <c r="V73" s="2"/>
      <c r="W73" s="2"/>
      <c r="X73" s="2"/>
      <c r="Y73" s="2"/>
      <c r="Z73" s="2"/>
      <c r="AA73" s="2"/>
      <c r="AB73" s="2"/>
      <c r="AC73" s="2"/>
      <c r="AD73" s="2"/>
      <c r="AE73" s="2"/>
      <c r="AF73" s="2"/>
      <c r="AG73" s="2"/>
      <c r="AH73" s="2"/>
      <c r="AI73" s="2"/>
      <c r="AJ73" s="2"/>
      <c r="AK73" s="2"/>
      <c r="AL73" s="2"/>
    </row>
    <row r="74" spans="1:1118" ht="17" x14ac:dyDescent="0.2">
      <c r="A74" s="326" t="s">
        <v>711</v>
      </c>
      <c r="B74" s="53">
        <v>195.51194335937498</v>
      </c>
      <c r="C74" s="53">
        <v>103.1064453125</v>
      </c>
      <c r="D74" s="53">
        <v>35.759863281250006</v>
      </c>
      <c r="E74" s="53"/>
      <c r="F74" s="53">
        <v>1042.4527050781251</v>
      </c>
      <c r="G74" s="53">
        <v>5.9392285156250004</v>
      </c>
      <c r="H74" s="53">
        <v>1178.546416015625</v>
      </c>
      <c r="I74" s="53">
        <v>1578.392802734375</v>
      </c>
      <c r="J74" s="53">
        <v>185.13568359375</v>
      </c>
      <c r="K74" s="53">
        <v>282.97775390625003</v>
      </c>
      <c r="L74" s="53">
        <v>7.1624218749999997</v>
      </c>
      <c r="M74" s="53">
        <v>111.833515625</v>
      </c>
      <c r="N74" s="53">
        <v>2.8848437499999999</v>
      </c>
      <c r="O74" s="53">
        <v>4729.7036230468748</v>
      </c>
      <c r="P74" s="53">
        <v>475.84899414062494</v>
      </c>
      <c r="T74" s="327"/>
      <c r="U74" s="875"/>
      <c r="AI74" s="12"/>
      <c r="AJ74" s="12"/>
      <c r="AK74" s="12"/>
      <c r="AL74" s="12"/>
    </row>
    <row r="75" spans="1:1118" s="878" customFormat="1" ht="17" x14ac:dyDescent="0.2">
      <c r="A75" s="326" t="s">
        <v>712</v>
      </c>
      <c r="B75" s="53">
        <v>643.93322265625011</v>
      </c>
      <c r="C75" s="53">
        <v>188.17906250000001</v>
      </c>
      <c r="D75" s="53">
        <v>37.516135742187501</v>
      </c>
      <c r="E75" s="53"/>
      <c r="F75" s="53">
        <v>1327.66482421875</v>
      </c>
      <c r="G75" s="53">
        <v>7.2834960937500011</v>
      </c>
      <c r="H75" s="53">
        <v>1200.8664941406253</v>
      </c>
      <c r="I75" s="53">
        <v>1289.7931152343751</v>
      </c>
      <c r="J75" s="53">
        <v>168.33932617187497</v>
      </c>
      <c r="K75" s="53">
        <v>370.48637695312499</v>
      </c>
      <c r="L75" s="53">
        <v>10.159755859375002</v>
      </c>
      <c r="M75" s="53">
        <v>161.62029296874999</v>
      </c>
      <c r="N75" s="53">
        <v>1.470908203125</v>
      </c>
      <c r="O75" s="53">
        <v>5407.3130107421875</v>
      </c>
      <c r="P75" s="53">
        <v>833.81921875</v>
      </c>
      <c r="Q75" s="70"/>
      <c r="R75" s="2"/>
      <c r="S75" s="2"/>
      <c r="T75" s="327"/>
      <c r="U75" s="875"/>
      <c r="V75" s="2"/>
      <c r="W75" s="2"/>
      <c r="X75" s="2"/>
      <c r="Y75" s="2"/>
      <c r="Z75" s="2"/>
      <c r="AA75" s="2"/>
      <c r="AB75" s="2"/>
      <c r="AC75" s="12"/>
      <c r="AD75" s="12"/>
      <c r="AE75" s="12"/>
      <c r="AF75" s="12"/>
      <c r="AG75" s="12"/>
      <c r="AH75" s="12"/>
      <c r="AI75" s="2"/>
      <c r="AJ75" s="2"/>
      <c r="AK75" s="2"/>
      <c r="AL75" s="2"/>
      <c r="AM75" s="877"/>
      <c r="AN75" s="877"/>
      <c r="AO75" s="877"/>
      <c r="AP75" s="877"/>
      <c r="AQ75" s="877"/>
      <c r="AR75" s="877"/>
      <c r="AS75" s="877"/>
      <c r="AT75" s="877"/>
      <c r="AU75" s="877"/>
      <c r="AV75" s="877"/>
      <c r="AW75" s="877"/>
      <c r="AX75" s="877"/>
      <c r="AY75" s="877"/>
      <c r="AZ75" s="877"/>
      <c r="BA75" s="877"/>
      <c r="BB75" s="877"/>
      <c r="BC75" s="877"/>
      <c r="BD75" s="877"/>
      <c r="BE75" s="877"/>
      <c r="BF75" s="877"/>
      <c r="BG75" s="877"/>
      <c r="BH75" s="877"/>
      <c r="BI75" s="877"/>
      <c r="BJ75" s="877"/>
      <c r="BK75" s="877"/>
      <c r="BL75" s="877"/>
      <c r="BM75" s="877"/>
      <c r="BN75" s="877"/>
      <c r="BO75" s="877"/>
      <c r="BP75" s="877"/>
      <c r="BQ75" s="877"/>
      <c r="BR75" s="877"/>
      <c r="BS75" s="877"/>
      <c r="BT75" s="877"/>
      <c r="BU75" s="877"/>
      <c r="BV75" s="877"/>
      <c r="BW75" s="877"/>
      <c r="BX75" s="877"/>
      <c r="BY75" s="877"/>
      <c r="BZ75" s="877"/>
      <c r="CA75" s="877"/>
      <c r="CB75" s="877"/>
      <c r="CC75" s="877"/>
      <c r="CD75" s="877"/>
      <c r="CE75" s="877"/>
      <c r="CF75" s="877"/>
      <c r="CG75" s="877"/>
      <c r="CH75" s="877"/>
      <c r="CI75" s="877"/>
      <c r="CJ75" s="877"/>
      <c r="CK75" s="877"/>
      <c r="CL75" s="877"/>
      <c r="CM75" s="877"/>
      <c r="CN75" s="877"/>
      <c r="CO75" s="877"/>
      <c r="CP75" s="877"/>
      <c r="CQ75" s="877"/>
      <c r="CR75" s="877"/>
      <c r="CS75" s="877"/>
      <c r="CT75" s="877"/>
      <c r="CU75" s="877"/>
      <c r="CV75" s="877"/>
      <c r="CW75" s="877"/>
      <c r="CX75" s="877"/>
      <c r="CY75" s="877"/>
      <c r="CZ75" s="877"/>
      <c r="DA75" s="877"/>
      <c r="DB75" s="877"/>
      <c r="DC75" s="877"/>
      <c r="DD75" s="877"/>
      <c r="DE75" s="877"/>
      <c r="DF75" s="877"/>
      <c r="DG75" s="877"/>
      <c r="DH75" s="877"/>
      <c r="DI75" s="877"/>
      <c r="DJ75" s="877"/>
      <c r="DK75" s="877"/>
      <c r="DL75" s="877"/>
      <c r="DM75" s="877"/>
      <c r="DN75" s="877"/>
      <c r="DO75" s="877"/>
      <c r="DP75" s="877"/>
      <c r="DQ75" s="877"/>
      <c r="DR75" s="877"/>
      <c r="DS75" s="877"/>
      <c r="DT75" s="877"/>
      <c r="DU75" s="877"/>
      <c r="DV75" s="877"/>
      <c r="DW75" s="877"/>
      <c r="DX75" s="877"/>
      <c r="DY75" s="877"/>
      <c r="DZ75" s="877"/>
      <c r="EA75" s="877"/>
      <c r="EB75" s="877"/>
      <c r="EC75" s="877"/>
      <c r="ED75" s="877"/>
      <c r="EE75" s="877"/>
      <c r="EF75" s="877"/>
      <c r="EG75" s="877"/>
      <c r="EH75" s="877"/>
      <c r="EI75" s="877"/>
      <c r="EJ75" s="877"/>
      <c r="EK75" s="877"/>
      <c r="EL75" s="877"/>
      <c r="EM75" s="877"/>
      <c r="EN75" s="877"/>
      <c r="EO75" s="877"/>
      <c r="EP75" s="877"/>
      <c r="EQ75" s="877"/>
      <c r="ER75" s="877"/>
      <c r="ES75" s="877"/>
      <c r="ET75" s="877"/>
      <c r="EU75" s="877"/>
      <c r="EV75" s="877"/>
      <c r="EW75" s="877"/>
      <c r="EX75" s="877"/>
      <c r="EY75" s="877"/>
      <c r="EZ75" s="877"/>
      <c r="FA75" s="877"/>
      <c r="FB75" s="877"/>
      <c r="FC75" s="877"/>
      <c r="FD75" s="877"/>
      <c r="FE75" s="877"/>
      <c r="FF75" s="877"/>
      <c r="FG75" s="877"/>
      <c r="FH75" s="877"/>
      <c r="FI75" s="877"/>
      <c r="FJ75" s="877"/>
      <c r="FK75" s="877"/>
      <c r="FL75" s="877"/>
      <c r="FM75" s="877"/>
      <c r="FN75" s="877"/>
      <c r="FO75" s="877"/>
      <c r="FP75" s="877"/>
      <c r="FQ75" s="877"/>
      <c r="FR75" s="877"/>
      <c r="FS75" s="877"/>
      <c r="FT75" s="877"/>
      <c r="FU75" s="877"/>
      <c r="FV75" s="877"/>
      <c r="FW75" s="877"/>
      <c r="FX75" s="877"/>
      <c r="FY75" s="877"/>
      <c r="FZ75" s="877"/>
      <c r="GA75" s="877"/>
      <c r="GB75" s="877"/>
      <c r="GC75" s="877"/>
      <c r="GD75" s="877"/>
      <c r="GE75" s="877"/>
      <c r="GF75" s="877"/>
      <c r="GG75" s="877"/>
      <c r="GH75" s="877"/>
      <c r="GI75" s="877"/>
      <c r="GJ75" s="877"/>
      <c r="GK75" s="877"/>
      <c r="GL75" s="877"/>
      <c r="GM75" s="877"/>
      <c r="GN75" s="877"/>
      <c r="GO75" s="877"/>
      <c r="GP75" s="877"/>
      <c r="GQ75" s="877"/>
      <c r="GR75" s="877"/>
      <c r="GS75" s="877"/>
      <c r="GT75" s="877"/>
      <c r="GU75" s="877"/>
      <c r="GV75" s="877"/>
      <c r="GW75" s="877"/>
      <c r="GX75" s="877"/>
      <c r="GY75" s="877"/>
      <c r="GZ75" s="877"/>
      <c r="HA75" s="877"/>
      <c r="HB75" s="877"/>
      <c r="HC75" s="877"/>
      <c r="HD75" s="877"/>
      <c r="HE75" s="877"/>
      <c r="HF75" s="877"/>
      <c r="HG75" s="877"/>
      <c r="HH75" s="877"/>
      <c r="HI75" s="877"/>
      <c r="HJ75" s="877"/>
      <c r="HK75" s="877"/>
      <c r="HL75" s="877"/>
      <c r="HM75" s="877"/>
      <c r="HN75" s="877"/>
      <c r="HO75" s="877"/>
      <c r="HP75" s="877"/>
      <c r="HQ75" s="877"/>
      <c r="HR75" s="877"/>
      <c r="HS75" s="877"/>
      <c r="HT75" s="877"/>
      <c r="HU75" s="877"/>
      <c r="HV75" s="877"/>
      <c r="HW75" s="877"/>
      <c r="HX75" s="877"/>
      <c r="HY75" s="877"/>
      <c r="HZ75" s="877"/>
      <c r="IA75" s="877"/>
      <c r="IB75" s="877"/>
      <c r="IC75" s="877"/>
      <c r="ID75" s="877"/>
      <c r="IE75" s="877"/>
      <c r="IF75" s="877"/>
      <c r="IG75" s="877"/>
      <c r="IH75" s="877"/>
      <c r="II75" s="877"/>
      <c r="IJ75" s="877"/>
      <c r="IK75" s="877"/>
      <c r="IL75" s="877"/>
      <c r="IM75" s="877"/>
      <c r="IN75" s="877"/>
      <c r="IO75" s="877"/>
      <c r="IP75" s="877"/>
      <c r="IQ75" s="877"/>
      <c r="IR75" s="877"/>
      <c r="IS75" s="877"/>
      <c r="IT75" s="877"/>
      <c r="IU75" s="877"/>
      <c r="IV75" s="877"/>
      <c r="IW75" s="877"/>
      <c r="IX75" s="877"/>
      <c r="IY75" s="877"/>
      <c r="IZ75" s="877"/>
      <c r="JA75" s="877"/>
      <c r="JB75" s="877"/>
      <c r="JC75" s="877"/>
      <c r="JD75" s="877"/>
      <c r="JE75" s="877"/>
      <c r="JF75" s="877"/>
      <c r="JG75" s="877"/>
      <c r="JH75" s="877"/>
      <c r="JI75" s="877"/>
      <c r="JJ75" s="877"/>
      <c r="JK75" s="877"/>
      <c r="JL75" s="877"/>
      <c r="JM75" s="877"/>
      <c r="JN75" s="877"/>
      <c r="JO75" s="877"/>
      <c r="JP75" s="877"/>
      <c r="JQ75" s="877"/>
      <c r="JR75" s="877"/>
      <c r="JS75" s="877"/>
      <c r="JT75" s="877"/>
      <c r="JU75" s="877"/>
      <c r="JV75" s="877"/>
      <c r="JW75" s="877"/>
      <c r="JX75" s="877"/>
      <c r="JY75" s="877"/>
      <c r="JZ75" s="877"/>
      <c r="KA75" s="877"/>
      <c r="KB75" s="877"/>
      <c r="KC75" s="877"/>
      <c r="KD75" s="877"/>
      <c r="KE75" s="877"/>
      <c r="KF75" s="877"/>
      <c r="KG75" s="877"/>
      <c r="KH75" s="877"/>
      <c r="KI75" s="877"/>
      <c r="KJ75" s="877"/>
      <c r="KK75" s="877"/>
      <c r="KL75" s="877"/>
      <c r="KM75" s="877"/>
      <c r="KN75" s="877"/>
      <c r="KO75" s="877"/>
      <c r="KP75" s="877"/>
      <c r="KQ75" s="877"/>
      <c r="KR75" s="877"/>
      <c r="KS75" s="877"/>
      <c r="KT75" s="877"/>
      <c r="KU75" s="877"/>
      <c r="KV75" s="877"/>
      <c r="KW75" s="877"/>
      <c r="KX75" s="877"/>
      <c r="KY75" s="877"/>
      <c r="KZ75" s="877"/>
      <c r="LA75" s="877"/>
      <c r="LB75" s="877"/>
      <c r="LC75" s="877"/>
      <c r="LD75" s="877"/>
      <c r="LE75" s="877"/>
      <c r="LF75" s="877"/>
      <c r="LG75" s="877"/>
      <c r="LH75" s="877"/>
      <c r="LI75" s="877"/>
      <c r="LJ75" s="877"/>
      <c r="LK75" s="877"/>
      <c r="LL75" s="877"/>
      <c r="LM75" s="877"/>
      <c r="LN75" s="877"/>
      <c r="LO75" s="877"/>
      <c r="LP75" s="877"/>
      <c r="LQ75" s="877"/>
      <c r="LR75" s="877"/>
      <c r="LS75" s="877"/>
      <c r="LT75" s="877"/>
      <c r="LU75" s="877"/>
      <c r="LV75" s="877"/>
      <c r="LW75" s="877"/>
      <c r="LX75" s="877"/>
      <c r="LY75" s="877"/>
      <c r="LZ75" s="877"/>
      <c r="MA75" s="877"/>
      <c r="MB75" s="877"/>
      <c r="MC75" s="877"/>
      <c r="MD75" s="877"/>
      <c r="ME75" s="877"/>
      <c r="MF75" s="877"/>
      <c r="MG75" s="877"/>
      <c r="MH75" s="877"/>
      <c r="MI75" s="877"/>
      <c r="MJ75" s="877"/>
      <c r="MK75" s="877"/>
      <c r="ML75" s="877"/>
      <c r="MM75" s="877"/>
      <c r="MN75" s="877"/>
      <c r="MO75" s="877"/>
      <c r="MP75" s="877"/>
      <c r="MQ75" s="877"/>
      <c r="MR75" s="877"/>
      <c r="MS75" s="877"/>
      <c r="MT75" s="877"/>
      <c r="MU75" s="877"/>
      <c r="MV75" s="877"/>
      <c r="MW75" s="877"/>
      <c r="MX75" s="877"/>
      <c r="MY75" s="877"/>
      <c r="MZ75" s="877"/>
      <c r="NA75" s="877"/>
      <c r="NB75" s="877"/>
      <c r="NC75" s="877"/>
      <c r="ND75" s="877"/>
      <c r="NE75" s="877"/>
      <c r="NF75" s="877"/>
      <c r="NG75" s="877"/>
      <c r="NH75" s="877"/>
      <c r="NI75" s="877"/>
      <c r="NJ75" s="877"/>
      <c r="NK75" s="877"/>
      <c r="NL75" s="877"/>
      <c r="NM75" s="877"/>
      <c r="NN75" s="877"/>
      <c r="NO75" s="877"/>
      <c r="NP75" s="877"/>
      <c r="NQ75" s="877"/>
      <c r="NR75" s="877"/>
      <c r="NS75" s="877"/>
      <c r="NT75" s="877"/>
      <c r="NU75" s="877"/>
      <c r="NV75" s="877"/>
      <c r="NW75" s="877"/>
      <c r="NX75" s="877"/>
      <c r="NY75" s="877"/>
      <c r="NZ75" s="877"/>
      <c r="OA75" s="877"/>
      <c r="OB75" s="877"/>
      <c r="OC75" s="877"/>
      <c r="OD75" s="877"/>
      <c r="OE75" s="877"/>
      <c r="OF75" s="877"/>
      <c r="OG75" s="877"/>
      <c r="OH75" s="877"/>
      <c r="OI75" s="877"/>
      <c r="OJ75" s="877"/>
      <c r="OK75" s="877"/>
      <c r="OL75" s="877"/>
      <c r="OM75" s="877"/>
      <c r="ON75" s="877"/>
      <c r="OO75" s="877"/>
      <c r="OP75" s="877"/>
      <c r="OQ75" s="877"/>
      <c r="OR75" s="877"/>
      <c r="OS75" s="877"/>
      <c r="OT75" s="877"/>
      <c r="OU75" s="877"/>
      <c r="OV75" s="877"/>
      <c r="OW75" s="877"/>
      <c r="OX75" s="877"/>
      <c r="OY75" s="877"/>
      <c r="OZ75" s="877"/>
      <c r="PA75" s="877"/>
      <c r="PB75" s="877"/>
      <c r="PC75" s="877"/>
      <c r="PD75" s="877"/>
      <c r="PE75" s="877"/>
      <c r="PF75" s="877"/>
      <c r="PG75" s="877"/>
      <c r="PH75" s="877"/>
      <c r="PI75" s="877"/>
      <c r="PJ75" s="877"/>
      <c r="PK75" s="877"/>
      <c r="PL75" s="877"/>
      <c r="PM75" s="877"/>
      <c r="PN75" s="877"/>
      <c r="PO75" s="877"/>
      <c r="PP75" s="877"/>
      <c r="PQ75" s="877"/>
      <c r="PR75" s="877"/>
      <c r="PS75" s="877"/>
      <c r="PT75" s="877"/>
      <c r="PU75" s="877"/>
      <c r="PV75" s="877"/>
      <c r="PW75" s="877"/>
      <c r="PX75" s="877"/>
      <c r="PY75" s="877"/>
      <c r="PZ75" s="877"/>
      <c r="QA75" s="877"/>
      <c r="QB75" s="877"/>
      <c r="QC75" s="877"/>
      <c r="QD75" s="877"/>
      <c r="QE75" s="877"/>
      <c r="QF75" s="877"/>
      <c r="QG75" s="877"/>
      <c r="QH75" s="877"/>
      <c r="QI75" s="877"/>
      <c r="QJ75" s="877"/>
      <c r="QK75" s="877"/>
      <c r="QL75" s="877"/>
      <c r="QM75" s="877"/>
      <c r="QN75" s="877"/>
      <c r="QO75" s="877"/>
      <c r="QP75" s="877"/>
      <c r="QQ75" s="877"/>
      <c r="QR75" s="877"/>
      <c r="QS75" s="877"/>
      <c r="QT75" s="877"/>
      <c r="QU75" s="877"/>
      <c r="QV75" s="877"/>
      <c r="QW75" s="877"/>
      <c r="QX75" s="877"/>
      <c r="QY75" s="877"/>
      <c r="QZ75" s="877"/>
      <c r="RA75" s="877"/>
      <c r="RB75" s="877"/>
      <c r="RC75" s="877"/>
      <c r="RD75" s="877"/>
      <c r="RE75" s="877"/>
      <c r="RF75" s="877"/>
      <c r="RG75" s="877"/>
      <c r="RH75" s="877"/>
      <c r="RI75" s="877"/>
      <c r="RJ75" s="877"/>
      <c r="RK75" s="877"/>
      <c r="RL75" s="877"/>
      <c r="RM75" s="877"/>
      <c r="RN75" s="877"/>
      <c r="RO75" s="877"/>
      <c r="RP75" s="877"/>
      <c r="RQ75" s="877"/>
      <c r="RR75" s="877"/>
      <c r="RS75" s="877"/>
      <c r="RT75" s="877"/>
      <c r="RU75" s="877"/>
      <c r="RV75" s="877"/>
      <c r="RW75" s="877"/>
      <c r="RX75" s="877"/>
      <c r="RY75" s="877"/>
      <c r="RZ75" s="877"/>
      <c r="SA75" s="877"/>
      <c r="SB75" s="877"/>
      <c r="SC75" s="877"/>
      <c r="SD75" s="877"/>
      <c r="SE75" s="877"/>
      <c r="SF75" s="877"/>
      <c r="SG75" s="877"/>
      <c r="SH75" s="877"/>
      <c r="SI75" s="877"/>
      <c r="SJ75" s="877"/>
      <c r="SK75" s="877"/>
      <c r="SL75" s="877"/>
      <c r="SM75" s="877"/>
      <c r="SN75" s="877"/>
      <c r="SO75" s="877"/>
      <c r="SP75" s="877"/>
      <c r="SQ75" s="877"/>
      <c r="SR75" s="877"/>
      <c r="SS75" s="877"/>
      <c r="ST75" s="877"/>
      <c r="SU75" s="877"/>
      <c r="SV75" s="877"/>
      <c r="SW75" s="877"/>
      <c r="SX75" s="877"/>
      <c r="SY75" s="877"/>
      <c r="SZ75" s="877"/>
      <c r="TA75" s="877"/>
      <c r="TB75" s="877"/>
      <c r="TC75" s="877"/>
      <c r="TD75" s="877"/>
      <c r="TE75" s="877"/>
      <c r="TF75" s="877"/>
      <c r="TG75" s="877"/>
      <c r="TH75" s="877"/>
      <c r="TI75" s="877"/>
      <c r="TJ75" s="877"/>
      <c r="TK75" s="877"/>
      <c r="TL75" s="877"/>
      <c r="TM75" s="877"/>
      <c r="TN75" s="877"/>
      <c r="TO75" s="877"/>
      <c r="TP75" s="877"/>
      <c r="TQ75" s="877"/>
      <c r="TR75" s="877"/>
      <c r="TS75" s="877"/>
      <c r="TT75" s="877"/>
      <c r="TU75" s="877"/>
      <c r="TV75" s="877"/>
      <c r="TW75" s="877"/>
      <c r="TX75" s="877"/>
      <c r="TY75" s="877"/>
      <c r="TZ75" s="877"/>
      <c r="UA75" s="877"/>
      <c r="UB75" s="877"/>
      <c r="UC75" s="877"/>
      <c r="UD75" s="877"/>
      <c r="UE75" s="877"/>
      <c r="UF75" s="877"/>
      <c r="UG75" s="877"/>
      <c r="UH75" s="877"/>
      <c r="UI75" s="877"/>
      <c r="UJ75" s="877"/>
      <c r="UK75" s="877"/>
      <c r="UL75" s="877"/>
      <c r="UM75" s="877"/>
      <c r="UN75" s="877"/>
      <c r="UO75" s="877"/>
      <c r="UP75" s="877"/>
      <c r="UQ75" s="877"/>
      <c r="UR75" s="877"/>
      <c r="US75" s="877"/>
      <c r="UT75" s="877"/>
      <c r="UU75" s="877"/>
      <c r="UV75" s="877"/>
      <c r="UW75" s="877"/>
      <c r="UX75" s="877"/>
      <c r="UY75" s="877"/>
      <c r="UZ75" s="877"/>
      <c r="VA75" s="877"/>
      <c r="VB75" s="877"/>
      <c r="VC75" s="877"/>
      <c r="VD75" s="877"/>
      <c r="VE75" s="877"/>
      <c r="VF75" s="877"/>
      <c r="VG75" s="877"/>
      <c r="VH75" s="877"/>
      <c r="VI75" s="877"/>
      <c r="VJ75" s="877"/>
      <c r="VK75" s="877"/>
      <c r="VL75" s="877"/>
      <c r="VM75" s="877"/>
      <c r="VN75" s="877"/>
      <c r="VO75" s="877"/>
      <c r="VP75" s="877"/>
      <c r="VQ75" s="877"/>
      <c r="VR75" s="877"/>
      <c r="VS75" s="877"/>
      <c r="VT75" s="877"/>
      <c r="VU75" s="877"/>
      <c r="VV75" s="877"/>
      <c r="VW75" s="877"/>
      <c r="VX75" s="877"/>
      <c r="VY75" s="877"/>
      <c r="VZ75" s="877"/>
      <c r="WA75" s="877"/>
      <c r="WB75" s="877"/>
      <c r="WC75" s="877"/>
      <c r="WD75" s="877"/>
      <c r="WE75" s="877"/>
      <c r="WF75" s="877"/>
      <c r="WG75" s="877"/>
      <c r="WH75" s="877"/>
      <c r="WI75" s="877"/>
      <c r="WJ75" s="877"/>
      <c r="WK75" s="877"/>
      <c r="WL75" s="877"/>
      <c r="WM75" s="877"/>
      <c r="WN75" s="877"/>
      <c r="WO75" s="877"/>
      <c r="WP75" s="877"/>
      <c r="WQ75" s="877"/>
      <c r="WR75" s="877"/>
      <c r="WS75" s="877"/>
      <c r="WT75" s="877"/>
      <c r="WU75" s="877"/>
      <c r="WV75" s="877"/>
      <c r="WW75" s="877"/>
      <c r="WX75" s="877"/>
      <c r="WY75" s="877"/>
      <c r="WZ75" s="877"/>
      <c r="XA75" s="877"/>
      <c r="XB75" s="877"/>
      <c r="XC75" s="877"/>
      <c r="XD75" s="877"/>
      <c r="XE75" s="877"/>
      <c r="XF75" s="877"/>
      <c r="XG75" s="877"/>
      <c r="XH75" s="877"/>
      <c r="XI75" s="877"/>
      <c r="XJ75" s="877"/>
      <c r="XK75" s="877"/>
      <c r="XL75" s="877"/>
      <c r="XM75" s="877"/>
      <c r="XN75" s="877"/>
      <c r="XO75" s="877"/>
      <c r="XP75" s="877"/>
      <c r="XQ75" s="877"/>
      <c r="XR75" s="877"/>
      <c r="XS75" s="877"/>
      <c r="XT75" s="877"/>
      <c r="XU75" s="877"/>
      <c r="XV75" s="877"/>
      <c r="XW75" s="877"/>
      <c r="XX75" s="877"/>
      <c r="XY75" s="877"/>
      <c r="XZ75" s="877"/>
      <c r="YA75" s="877"/>
      <c r="YB75" s="877"/>
      <c r="YC75" s="877"/>
      <c r="YD75" s="877"/>
      <c r="YE75" s="877"/>
      <c r="YF75" s="877"/>
      <c r="YG75" s="877"/>
      <c r="YH75" s="877"/>
      <c r="YI75" s="877"/>
      <c r="YJ75" s="877"/>
      <c r="YK75" s="877"/>
      <c r="YL75" s="877"/>
      <c r="YM75" s="877"/>
      <c r="YN75" s="877"/>
      <c r="YO75" s="877"/>
      <c r="YP75" s="877"/>
      <c r="YQ75" s="877"/>
      <c r="YR75" s="877"/>
      <c r="YS75" s="877"/>
      <c r="YT75" s="877"/>
      <c r="YU75" s="877"/>
      <c r="YV75" s="877"/>
      <c r="YW75" s="877"/>
      <c r="YX75" s="877"/>
      <c r="YY75" s="877"/>
      <c r="YZ75" s="877"/>
      <c r="ZA75" s="877"/>
      <c r="ZB75" s="877"/>
      <c r="ZC75" s="877"/>
      <c r="ZD75" s="877"/>
      <c r="ZE75" s="877"/>
      <c r="ZF75" s="877"/>
      <c r="ZG75" s="877"/>
      <c r="ZH75" s="877"/>
      <c r="ZI75" s="877"/>
      <c r="ZJ75" s="877"/>
      <c r="ZK75" s="877"/>
      <c r="ZL75" s="877"/>
      <c r="ZM75" s="877"/>
      <c r="ZN75" s="877"/>
      <c r="ZO75" s="877"/>
      <c r="ZP75" s="877"/>
      <c r="ZQ75" s="877"/>
      <c r="ZR75" s="877"/>
      <c r="ZS75" s="877"/>
      <c r="ZT75" s="877"/>
      <c r="ZU75" s="877"/>
      <c r="ZV75" s="877"/>
      <c r="ZW75" s="877"/>
      <c r="ZX75" s="877"/>
      <c r="ZY75" s="877"/>
      <c r="ZZ75" s="877"/>
      <c r="AAA75" s="877"/>
      <c r="AAB75" s="877"/>
      <c r="AAC75" s="877"/>
      <c r="AAD75" s="877"/>
      <c r="AAE75" s="877"/>
      <c r="AAF75" s="877"/>
      <c r="AAG75" s="877"/>
      <c r="AAH75" s="877"/>
      <c r="AAI75" s="877"/>
      <c r="AAJ75" s="877"/>
      <c r="AAK75" s="877"/>
      <c r="AAL75" s="877"/>
      <c r="AAM75" s="877"/>
      <c r="AAN75" s="877"/>
      <c r="AAO75" s="877"/>
      <c r="AAP75" s="877"/>
      <c r="AAQ75" s="877"/>
      <c r="AAR75" s="877"/>
      <c r="AAS75" s="877"/>
      <c r="AAT75" s="877"/>
      <c r="AAU75" s="877"/>
      <c r="AAV75" s="877"/>
      <c r="AAW75" s="877"/>
      <c r="AAX75" s="877"/>
      <c r="AAY75" s="877"/>
      <c r="AAZ75" s="877"/>
      <c r="ABA75" s="877"/>
      <c r="ABB75" s="877"/>
      <c r="ABC75" s="877"/>
      <c r="ABD75" s="877"/>
      <c r="ABE75" s="877"/>
      <c r="ABF75" s="877"/>
      <c r="ABG75" s="877"/>
      <c r="ABH75" s="877"/>
      <c r="ABI75" s="877"/>
      <c r="ABJ75" s="877"/>
      <c r="ABK75" s="877"/>
      <c r="ABL75" s="877"/>
      <c r="ABM75" s="877"/>
      <c r="ABN75" s="877"/>
      <c r="ABO75" s="877"/>
      <c r="ABP75" s="877"/>
      <c r="ABQ75" s="877"/>
      <c r="ABR75" s="877"/>
      <c r="ABS75" s="877"/>
      <c r="ABT75" s="877"/>
      <c r="ABU75" s="877"/>
      <c r="ABV75" s="877"/>
      <c r="ABW75" s="877"/>
      <c r="ABX75" s="877"/>
      <c r="ABY75" s="877"/>
      <c r="ABZ75" s="877"/>
      <c r="ACA75" s="877"/>
      <c r="ACB75" s="877"/>
      <c r="ACC75" s="877"/>
      <c r="ACD75" s="877"/>
      <c r="ACE75" s="877"/>
      <c r="ACF75" s="877"/>
      <c r="ACG75" s="877"/>
      <c r="ACH75" s="877"/>
      <c r="ACI75" s="877"/>
      <c r="ACJ75" s="877"/>
      <c r="ACK75" s="877"/>
      <c r="ACL75" s="877"/>
      <c r="ACM75" s="877"/>
      <c r="ACN75" s="877"/>
      <c r="ACO75" s="877"/>
      <c r="ACP75" s="877"/>
      <c r="ACQ75" s="877"/>
      <c r="ACR75" s="877"/>
      <c r="ACS75" s="877"/>
      <c r="ACT75" s="877"/>
      <c r="ACU75" s="877"/>
      <c r="ACV75" s="877"/>
      <c r="ACW75" s="877"/>
      <c r="ACX75" s="877"/>
      <c r="ACY75" s="877"/>
      <c r="ACZ75" s="877"/>
      <c r="ADA75" s="877"/>
      <c r="ADB75" s="877"/>
      <c r="ADC75" s="877"/>
      <c r="ADD75" s="877"/>
      <c r="ADE75" s="877"/>
      <c r="ADF75" s="877"/>
      <c r="ADG75" s="877"/>
      <c r="ADH75" s="877"/>
      <c r="ADI75" s="877"/>
      <c r="ADJ75" s="877"/>
      <c r="ADK75" s="877"/>
      <c r="ADL75" s="877"/>
      <c r="ADM75" s="877"/>
      <c r="ADN75" s="877"/>
      <c r="ADO75" s="877"/>
      <c r="ADP75" s="877"/>
      <c r="ADQ75" s="877"/>
      <c r="ADR75" s="877"/>
      <c r="ADS75" s="877"/>
      <c r="ADT75" s="877"/>
      <c r="ADU75" s="877"/>
      <c r="ADV75" s="877"/>
      <c r="ADW75" s="877"/>
      <c r="ADX75" s="877"/>
      <c r="ADY75" s="877"/>
      <c r="ADZ75" s="877"/>
      <c r="AEA75" s="877"/>
      <c r="AEB75" s="877"/>
      <c r="AEC75" s="877"/>
      <c r="AED75" s="877"/>
      <c r="AEE75" s="877"/>
      <c r="AEF75" s="877"/>
      <c r="AEG75" s="877"/>
      <c r="AEH75" s="877"/>
      <c r="AEI75" s="877"/>
      <c r="AEJ75" s="877"/>
      <c r="AEK75" s="877"/>
      <c r="AEL75" s="877"/>
      <c r="AEM75" s="877"/>
      <c r="AEN75" s="877"/>
      <c r="AEO75" s="877"/>
      <c r="AEP75" s="877"/>
      <c r="AEQ75" s="877"/>
      <c r="AER75" s="877"/>
      <c r="AES75" s="877"/>
      <c r="AET75" s="877"/>
      <c r="AEU75" s="877"/>
      <c r="AEV75" s="877"/>
      <c r="AEW75" s="877"/>
      <c r="AEX75" s="877"/>
      <c r="AEY75" s="877"/>
      <c r="AEZ75" s="877"/>
      <c r="AFA75" s="877"/>
      <c r="AFB75" s="877"/>
      <c r="AFC75" s="877"/>
      <c r="AFD75" s="877"/>
      <c r="AFE75" s="877"/>
      <c r="AFF75" s="877"/>
      <c r="AFG75" s="877"/>
      <c r="AFH75" s="877"/>
      <c r="AFI75" s="877"/>
      <c r="AFJ75" s="877"/>
      <c r="AFK75" s="877"/>
      <c r="AFL75" s="877"/>
      <c r="AFM75" s="877"/>
      <c r="AFN75" s="877"/>
      <c r="AFO75" s="877"/>
      <c r="AFP75" s="877"/>
      <c r="AFQ75" s="877"/>
      <c r="AFR75" s="877"/>
      <c r="AFS75" s="877"/>
      <c r="AFT75" s="877"/>
      <c r="AFU75" s="877"/>
      <c r="AFV75" s="877"/>
      <c r="AFW75" s="877"/>
      <c r="AFX75" s="877"/>
      <c r="AFY75" s="877"/>
      <c r="AFZ75" s="877"/>
      <c r="AGA75" s="877"/>
      <c r="AGB75" s="877"/>
      <c r="AGC75" s="877"/>
      <c r="AGD75" s="877"/>
      <c r="AGE75" s="877"/>
      <c r="AGF75" s="877"/>
      <c r="AGG75" s="877"/>
      <c r="AGH75" s="877"/>
      <c r="AGI75" s="877"/>
      <c r="AGJ75" s="877"/>
      <c r="AGK75" s="877"/>
      <c r="AGL75" s="877"/>
      <c r="AGM75" s="877"/>
      <c r="AGN75" s="877"/>
      <c r="AGO75" s="877"/>
      <c r="AGP75" s="877"/>
      <c r="AGQ75" s="877"/>
      <c r="AGR75" s="877"/>
      <c r="AGS75" s="877"/>
      <c r="AGT75" s="877"/>
      <c r="AGU75" s="877"/>
      <c r="AGV75" s="877"/>
      <c r="AGW75" s="877"/>
      <c r="AGX75" s="877"/>
      <c r="AGY75" s="877"/>
      <c r="AGZ75" s="877"/>
      <c r="AHA75" s="877"/>
      <c r="AHB75" s="877"/>
      <c r="AHC75" s="877"/>
      <c r="AHD75" s="877"/>
      <c r="AHE75" s="877"/>
      <c r="AHF75" s="877"/>
      <c r="AHG75" s="877"/>
      <c r="AHH75" s="877"/>
      <c r="AHI75" s="877"/>
      <c r="AHJ75" s="877"/>
      <c r="AHK75" s="877"/>
      <c r="AHL75" s="877"/>
      <c r="AHM75" s="877"/>
      <c r="AHN75" s="877"/>
      <c r="AHO75" s="877"/>
      <c r="AHP75" s="877"/>
      <c r="AHQ75" s="877"/>
      <c r="AHR75" s="877"/>
      <c r="AHS75" s="877"/>
      <c r="AHT75" s="877"/>
      <c r="AHU75" s="877"/>
      <c r="AHV75" s="877"/>
      <c r="AHW75" s="877"/>
      <c r="AHX75" s="877"/>
      <c r="AHY75" s="877"/>
      <c r="AHZ75" s="877"/>
      <c r="AIA75" s="877"/>
      <c r="AIB75" s="877"/>
      <c r="AIC75" s="877"/>
      <c r="AID75" s="877"/>
      <c r="AIE75" s="877"/>
      <c r="AIF75" s="877"/>
      <c r="AIG75" s="877"/>
      <c r="AIH75" s="877"/>
      <c r="AII75" s="877"/>
      <c r="AIJ75" s="877"/>
      <c r="AIK75" s="877"/>
      <c r="AIL75" s="877"/>
      <c r="AIM75" s="877"/>
      <c r="AIN75" s="877"/>
      <c r="AIO75" s="877"/>
      <c r="AIP75" s="877"/>
      <c r="AIQ75" s="877"/>
      <c r="AIR75" s="877"/>
      <c r="AIS75" s="877"/>
      <c r="AIT75" s="877"/>
      <c r="AIU75" s="877"/>
      <c r="AIV75" s="877"/>
      <c r="AIW75" s="877"/>
      <c r="AIX75" s="877"/>
      <c r="AIY75" s="877"/>
      <c r="AIZ75" s="877"/>
      <c r="AJA75" s="877"/>
      <c r="AJB75" s="877"/>
      <c r="AJC75" s="877"/>
      <c r="AJD75" s="877"/>
      <c r="AJE75" s="877"/>
      <c r="AJF75" s="877"/>
      <c r="AJG75" s="877"/>
      <c r="AJH75" s="877"/>
      <c r="AJI75" s="877"/>
      <c r="AJJ75" s="877"/>
      <c r="AJK75" s="877"/>
      <c r="AJL75" s="877"/>
      <c r="AJM75" s="877"/>
      <c r="AJN75" s="877"/>
      <c r="AJO75" s="877"/>
      <c r="AJP75" s="877"/>
      <c r="AJQ75" s="877"/>
      <c r="AJR75" s="877"/>
      <c r="AJS75" s="877"/>
      <c r="AJT75" s="877"/>
      <c r="AJU75" s="877"/>
      <c r="AJV75" s="877"/>
      <c r="AJW75" s="877"/>
      <c r="AJX75" s="877"/>
      <c r="AJY75" s="877"/>
      <c r="AJZ75" s="877"/>
      <c r="AKA75" s="877"/>
      <c r="AKB75" s="877"/>
      <c r="AKC75" s="877"/>
      <c r="AKD75" s="877"/>
      <c r="AKE75" s="877"/>
      <c r="AKF75" s="877"/>
      <c r="AKG75" s="877"/>
      <c r="AKH75" s="877"/>
      <c r="AKI75" s="877"/>
      <c r="AKJ75" s="877"/>
      <c r="AKK75" s="877"/>
      <c r="AKL75" s="877"/>
      <c r="AKM75" s="877"/>
      <c r="AKN75" s="877"/>
      <c r="AKO75" s="877"/>
      <c r="AKP75" s="877"/>
      <c r="AKQ75" s="877"/>
      <c r="AKR75" s="877"/>
      <c r="AKS75" s="877"/>
      <c r="AKT75" s="877"/>
      <c r="AKU75" s="877"/>
      <c r="AKV75" s="877"/>
      <c r="AKW75" s="877"/>
      <c r="AKX75" s="877"/>
      <c r="AKY75" s="877"/>
      <c r="AKZ75" s="877"/>
      <c r="ALA75" s="877"/>
      <c r="ALB75" s="877"/>
      <c r="ALC75" s="877"/>
      <c r="ALD75" s="877"/>
      <c r="ALE75" s="877"/>
      <c r="ALF75" s="877"/>
      <c r="ALG75" s="877"/>
      <c r="ALH75" s="877"/>
      <c r="ALI75" s="877"/>
      <c r="ALJ75" s="877"/>
      <c r="ALK75" s="877"/>
      <c r="ALL75" s="877"/>
      <c r="ALM75" s="877"/>
      <c r="ALN75" s="877"/>
      <c r="ALO75" s="877"/>
      <c r="ALP75" s="877"/>
      <c r="ALQ75" s="877"/>
      <c r="ALR75" s="877"/>
      <c r="ALS75" s="877"/>
      <c r="ALT75" s="877"/>
      <c r="ALU75" s="877"/>
      <c r="ALV75" s="877"/>
      <c r="ALW75" s="877"/>
      <c r="ALX75" s="877"/>
      <c r="ALY75" s="877"/>
      <c r="ALZ75" s="877"/>
      <c r="AMA75" s="877"/>
      <c r="AMB75" s="877"/>
      <c r="AMC75" s="877"/>
      <c r="AMD75" s="877"/>
      <c r="AME75" s="877"/>
      <c r="AMF75" s="877"/>
      <c r="AMG75" s="877"/>
      <c r="AMH75" s="877"/>
      <c r="AMI75" s="877"/>
      <c r="AMJ75" s="877"/>
      <c r="AMK75" s="877"/>
      <c r="AML75" s="877"/>
      <c r="AMM75" s="877"/>
      <c r="AMN75" s="877"/>
      <c r="AMO75" s="877"/>
      <c r="AMP75" s="877"/>
      <c r="AMQ75" s="877"/>
      <c r="AMR75" s="877"/>
      <c r="AMS75" s="877"/>
      <c r="AMT75" s="877"/>
      <c r="AMU75" s="877"/>
      <c r="AMV75" s="877"/>
      <c r="AMW75" s="877"/>
      <c r="AMX75" s="877"/>
      <c r="AMY75" s="877"/>
      <c r="AMZ75" s="877"/>
      <c r="ANA75" s="877"/>
      <c r="ANB75" s="877"/>
      <c r="ANC75" s="877"/>
      <c r="AND75" s="877"/>
      <c r="ANE75" s="877"/>
      <c r="ANF75" s="877"/>
      <c r="ANG75" s="877"/>
      <c r="ANH75" s="877"/>
      <c r="ANI75" s="877"/>
      <c r="ANJ75" s="877"/>
      <c r="ANK75" s="877"/>
      <c r="ANL75" s="877"/>
      <c r="ANM75" s="877"/>
      <c r="ANN75" s="877"/>
      <c r="ANO75" s="877"/>
      <c r="ANP75" s="877"/>
      <c r="ANQ75" s="877"/>
      <c r="ANR75" s="877"/>
      <c r="ANS75" s="877"/>
      <c r="ANT75" s="877"/>
      <c r="ANU75" s="877"/>
      <c r="ANV75" s="877"/>
      <c r="ANW75" s="877"/>
      <c r="ANX75" s="877"/>
      <c r="ANY75" s="877"/>
      <c r="ANZ75" s="877"/>
      <c r="AOA75" s="877"/>
      <c r="AOB75" s="877"/>
      <c r="AOC75" s="877"/>
      <c r="AOD75" s="877"/>
      <c r="AOE75" s="877"/>
      <c r="AOF75" s="877"/>
      <c r="AOG75" s="877"/>
      <c r="AOH75" s="877"/>
      <c r="AOI75" s="877"/>
      <c r="AOJ75" s="877"/>
      <c r="AOK75" s="877"/>
      <c r="AOL75" s="877"/>
      <c r="AOM75" s="877"/>
      <c r="AON75" s="877"/>
      <c r="AOO75" s="877"/>
      <c r="AOP75" s="877"/>
      <c r="AOQ75" s="877"/>
      <c r="AOR75" s="877"/>
      <c r="AOS75" s="877"/>
      <c r="AOT75" s="877"/>
      <c r="AOU75" s="877"/>
      <c r="AOV75" s="877"/>
      <c r="AOW75" s="877"/>
      <c r="AOX75" s="877"/>
      <c r="AOY75" s="877"/>
      <c r="AOZ75" s="877"/>
      <c r="APA75" s="877"/>
      <c r="APB75" s="877"/>
      <c r="APC75" s="877"/>
      <c r="APD75" s="877"/>
      <c r="APE75" s="877"/>
      <c r="APF75" s="877"/>
      <c r="APG75" s="877"/>
      <c r="APH75" s="877"/>
      <c r="API75" s="877"/>
      <c r="APJ75" s="877"/>
      <c r="APK75" s="877"/>
      <c r="APL75" s="877"/>
      <c r="APM75" s="877"/>
      <c r="APN75" s="877"/>
      <c r="APO75" s="877"/>
      <c r="APP75" s="877"/>
      <c r="APQ75" s="877"/>
      <c r="APR75" s="877"/>
      <c r="APS75" s="877"/>
      <c r="APT75" s="877"/>
      <c r="APU75" s="877"/>
      <c r="APV75" s="877"/>
      <c r="APW75" s="877"/>
      <c r="APX75" s="877"/>
      <c r="APY75" s="877"/>
      <c r="APZ75" s="877"/>
    </row>
    <row r="76" spans="1:1118" s="69" customFormat="1" ht="16" customHeight="1" x14ac:dyDescent="0.2">
      <c r="A76" s="326" t="s">
        <v>713</v>
      </c>
      <c r="B76" s="53">
        <v>624.53992187500012</v>
      </c>
      <c r="C76" s="53">
        <v>81.960302734375006</v>
      </c>
      <c r="D76" s="53">
        <v>48.772626953124998</v>
      </c>
      <c r="E76" s="53"/>
      <c r="F76" s="53">
        <v>1942.4786132812501</v>
      </c>
      <c r="G76" s="53">
        <v>6.94921875</v>
      </c>
      <c r="H76" s="53">
        <v>1456.1670898437501</v>
      </c>
      <c r="I76" s="53">
        <v>2080.3925195312499</v>
      </c>
      <c r="J76" s="53">
        <v>180.22646484374997</v>
      </c>
      <c r="K76" s="53">
        <v>500.98374023437503</v>
      </c>
      <c r="L76" s="53">
        <v>16.330400390625002</v>
      </c>
      <c r="M76" s="53">
        <v>232.35997070312499</v>
      </c>
      <c r="N76" s="53">
        <v>2.5720312500000002</v>
      </c>
      <c r="O76" s="53">
        <v>7173.7329003906243</v>
      </c>
      <c r="P76" s="53">
        <v>856.63578125000004</v>
      </c>
      <c r="Q76" s="2"/>
      <c r="R76" s="2"/>
      <c r="S76" s="2"/>
      <c r="T76" s="2"/>
      <c r="U76" s="2"/>
      <c r="V76" s="2"/>
      <c r="W76" s="2"/>
      <c r="X76" s="2"/>
      <c r="Y76" s="2"/>
      <c r="Z76" s="2"/>
      <c r="AA76" s="2"/>
      <c r="AB76" s="2"/>
      <c r="AC76" s="2"/>
      <c r="AD76" s="2"/>
      <c r="AE76" s="2"/>
      <c r="AF76" s="2"/>
      <c r="AG76" s="2"/>
      <c r="AH76" s="2"/>
      <c r="AI76" s="877"/>
      <c r="AJ76" s="877"/>
      <c r="AK76" s="877"/>
      <c r="AL76" s="877"/>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70"/>
      <c r="CG76" s="70"/>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c r="DK76" s="70"/>
      <c r="DL76" s="70"/>
      <c r="DM76" s="70"/>
      <c r="DN76" s="70"/>
      <c r="DO76" s="70"/>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c r="EO76" s="70"/>
      <c r="EP76" s="70"/>
      <c r="EQ76" s="70"/>
      <c r="ER76" s="70"/>
      <c r="ES76" s="70"/>
      <c r="ET76" s="70"/>
      <c r="EU76" s="70"/>
      <c r="EV76" s="70"/>
      <c r="EW76" s="70"/>
      <c r="EX76" s="70"/>
      <c r="EY76" s="70"/>
      <c r="EZ76" s="70"/>
      <c r="FA76" s="70"/>
      <c r="FB76" s="70"/>
      <c r="FC76" s="70"/>
      <c r="FD76" s="70"/>
      <c r="FE76" s="70"/>
      <c r="FF76" s="70"/>
      <c r="FG76" s="70"/>
      <c r="FH76" s="70"/>
      <c r="FI76" s="70"/>
      <c r="FJ76" s="70"/>
      <c r="FK76" s="70"/>
      <c r="FL76" s="70"/>
      <c r="FM76" s="70"/>
      <c r="FN76" s="70"/>
      <c r="FO76" s="70"/>
      <c r="FP76" s="70"/>
      <c r="FQ76" s="70"/>
      <c r="FR76" s="70"/>
      <c r="FS76" s="70"/>
      <c r="FT76" s="70"/>
      <c r="FU76" s="70"/>
      <c r="FV76" s="70"/>
      <c r="FW76" s="70"/>
      <c r="FX76" s="70"/>
      <c r="FY76" s="70"/>
      <c r="FZ76" s="70"/>
      <c r="GA76" s="70"/>
      <c r="GB76" s="70"/>
      <c r="GC76" s="70"/>
      <c r="GD76" s="70"/>
      <c r="GE76" s="70"/>
      <c r="GF76" s="70"/>
      <c r="GG76" s="70"/>
      <c r="GH76" s="70"/>
      <c r="GI76" s="70"/>
      <c r="GJ76" s="70"/>
      <c r="GK76" s="70"/>
      <c r="GL76" s="70"/>
      <c r="GM76" s="70"/>
      <c r="GN76" s="70"/>
      <c r="GO76" s="70"/>
      <c r="GP76" s="70"/>
      <c r="GQ76" s="70"/>
      <c r="GR76" s="70"/>
      <c r="GS76" s="70"/>
      <c r="GT76" s="70"/>
      <c r="GU76" s="70"/>
      <c r="GV76" s="70"/>
      <c r="GW76" s="70"/>
      <c r="GX76" s="70"/>
      <c r="GY76" s="70"/>
      <c r="GZ76" s="70"/>
      <c r="HA76" s="70"/>
      <c r="HB76" s="70"/>
      <c r="HC76" s="70"/>
      <c r="HD76" s="70"/>
      <c r="HE76" s="70"/>
      <c r="HF76" s="70"/>
      <c r="HG76" s="70"/>
      <c r="HH76" s="70"/>
      <c r="HI76" s="70"/>
      <c r="HJ76" s="70"/>
      <c r="HK76" s="70"/>
      <c r="HL76" s="70"/>
      <c r="HM76" s="70"/>
      <c r="HN76" s="70"/>
      <c r="HO76" s="70"/>
      <c r="HP76" s="70"/>
      <c r="HQ76" s="70"/>
      <c r="HR76" s="70"/>
      <c r="HS76" s="70"/>
      <c r="HT76" s="70"/>
      <c r="HU76" s="70"/>
      <c r="HV76" s="70"/>
      <c r="HW76" s="70"/>
      <c r="HX76" s="70"/>
      <c r="HY76" s="70"/>
      <c r="HZ76" s="70"/>
      <c r="IA76" s="70"/>
      <c r="IB76" s="70"/>
      <c r="IC76" s="70"/>
      <c r="ID76" s="70"/>
      <c r="IE76" s="70"/>
      <c r="IF76" s="70"/>
      <c r="IG76" s="70"/>
      <c r="IH76" s="70"/>
      <c r="II76" s="70"/>
      <c r="IJ76" s="70"/>
      <c r="IK76" s="70"/>
      <c r="IL76" s="70"/>
      <c r="IM76" s="70"/>
      <c r="IN76" s="70"/>
      <c r="IO76" s="70"/>
      <c r="IP76" s="70"/>
      <c r="IQ76" s="70"/>
      <c r="IR76" s="70"/>
      <c r="IS76" s="70"/>
      <c r="IT76" s="70"/>
      <c r="IU76" s="70"/>
      <c r="IV76" s="70"/>
      <c r="IW76" s="70"/>
      <c r="IX76" s="70"/>
      <c r="IY76" s="70"/>
      <c r="IZ76" s="70"/>
      <c r="JA76" s="70"/>
      <c r="JB76" s="70"/>
      <c r="JC76" s="70"/>
      <c r="JD76" s="70"/>
      <c r="JE76" s="70"/>
      <c r="JF76" s="70"/>
      <c r="JG76" s="70"/>
      <c r="JH76" s="70"/>
      <c r="JI76" s="70"/>
      <c r="JJ76" s="70"/>
      <c r="JK76" s="70"/>
      <c r="JL76" s="70"/>
      <c r="JM76" s="70"/>
      <c r="JN76" s="70"/>
      <c r="JO76" s="70"/>
      <c r="JP76" s="70"/>
      <c r="JQ76" s="70"/>
      <c r="JR76" s="70"/>
      <c r="JS76" s="70"/>
      <c r="JT76" s="70"/>
      <c r="JU76" s="70"/>
      <c r="JV76" s="70"/>
      <c r="JW76" s="70"/>
      <c r="JX76" s="70"/>
      <c r="JY76" s="70"/>
      <c r="JZ76" s="70"/>
      <c r="KA76" s="70"/>
      <c r="KB76" s="70"/>
      <c r="KC76" s="70"/>
      <c r="KD76" s="70"/>
      <c r="KE76" s="70"/>
      <c r="KF76" s="70"/>
      <c r="KG76" s="70"/>
      <c r="KH76" s="70"/>
      <c r="KI76" s="70"/>
      <c r="KJ76" s="70"/>
      <c r="KK76" s="70"/>
      <c r="KL76" s="70"/>
      <c r="KM76" s="70"/>
      <c r="KN76" s="70"/>
      <c r="KO76" s="70"/>
      <c r="KP76" s="70"/>
      <c r="KQ76" s="70"/>
      <c r="KR76" s="70"/>
      <c r="KS76" s="70"/>
      <c r="KT76" s="70"/>
      <c r="KU76" s="70"/>
      <c r="KV76" s="70"/>
      <c r="KW76" s="70"/>
      <c r="KX76" s="70"/>
      <c r="KY76" s="70"/>
      <c r="KZ76" s="70"/>
      <c r="LA76" s="70"/>
      <c r="LB76" s="70"/>
      <c r="LC76" s="70"/>
      <c r="LD76" s="70"/>
      <c r="LE76" s="70"/>
      <c r="LF76" s="70"/>
      <c r="LG76" s="70"/>
      <c r="LH76" s="70"/>
      <c r="LI76" s="70"/>
      <c r="LJ76" s="70"/>
      <c r="LK76" s="70"/>
      <c r="LL76" s="70"/>
      <c r="LM76" s="70"/>
      <c r="LN76" s="70"/>
      <c r="LO76" s="70"/>
      <c r="LP76" s="70"/>
      <c r="LQ76" s="70"/>
      <c r="LR76" s="70"/>
      <c r="LS76" s="70"/>
      <c r="LT76" s="70"/>
      <c r="LU76" s="70"/>
      <c r="LV76" s="70"/>
      <c r="LW76" s="70"/>
      <c r="LX76" s="70"/>
      <c r="LY76" s="70"/>
      <c r="LZ76" s="70"/>
      <c r="MA76" s="70"/>
      <c r="MB76" s="70"/>
      <c r="MC76" s="70"/>
      <c r="MD76" s="70"/>
      <c r="ME76" s="70"/>
      <c r="MF76" s="70"/>
      <c r="MG76" s="70"/>
      <c r="MH76" s="70"/>
      <c r="MI76" s="70"/>
      <c r="MJ76" s="70"/>
      <c r="MK76" s="70"/>
      <c r="ML76" s="70"/>
      <c r="MM76" s="70"/>
      <c r="MN76" s="70"/>
      <c r="MO76" s="70"/>
      <c r="MP76" s="70"/>
      <c r="MQ76" s="70"/>
      <c r="MR76" s="70"/>
      <c r="MS76" s="70"/>
      <c r="MT76" s="70"/>
      <c r="MU76" s="70"/>
      <c r="MV76" s="70"/>
      <c r="MW76" s="70"/>
      <c r="MX76" s="70"/>
      <c r="MY76" s="70"/>
      <c r="MZ76" s="70"/>
      <c r="NA76" s="70"/>
      <c r="NB76" s="70"/>
      <c r="NC76" s="70"/>
      <c r="ND76" s="70"/>
      <c r="NE76" s="70"/>
      <c r="NF76" s="70"/>
      <c r="NG76" s="70"/>
      <c r="NH76" s="70"/>
      <c r="NI76" s="70"/>
      <c r="NJ76" s="70"/>
      <c r="NK76" s="70"/>
      <c r="NL76" s="70"/>
      <c r="NM76" s="70"/>
      <c r="NN76" s="70"/>
      <c r="NO76" s="70"/>
      <c r="NP76" s="70"/>
      <c r="NQ76" s="70"/>
      <c r="NR76" s="70"/>
      <c r="NS76" s="70"/>
      <c r="NT76" s="70"/>
      <c r="NU76" s="70"/>
      <c r="NV76" s="70"/>
      <c r="NW76" s="70"/>
      <c r="NX76" s="70"/>
      <c r="NY76" s="70"/>
      <c r="NZ76" s="70"/>
      <c r="OA76" s="70"/>
      <c r="OB76" s="70"/>
      <c r="OC76" s="70"/>
      <c r="OD76" s="70"/>
      <c r="OE76" s="70"/>
      <c r="OF76" s="70"/>
      <c r="OG76" s="70"/>
      <c r="OH76" s="70"/>
      <c r="OI76" s="70"/>
      <c r="OJ76" s="70"/>
      <c r="OK76" s="70"/>
      <c r="OL76" s="70"/>
      <c r="OM76" s="70"/>
      <c r="ON76" s="70"/>
      <c r="OO76" s="70"/>
      <c r="OP76" s="70"/>
      <c r="OQ76" s="70"/>
      <c r="OR76" s="70"/>
      <c r="OS76" s="70"/>
      <c r="OT76" s="70"/>
      <c r="OU76" s="70"/>
      <c r="OV76" s="70"/>
      <c r="OW76" s="70"/>
      <c r="OX76" s="70"/>
      <c r="OY76" s="70"/>
      <c r="OZ76" s="70"/>
      <c r="PA76" s="70"/>
      <c r="PB76" s="70"/>
      <c r="PC76" s="70"/>
      <c r="PD76" s="70"/>
      <c r="PE76" s="70"/>
      <c r="PF76" s="70"/>
      <c r="PG76" s="70"/>
      <c r="PH76" s="70"/>
      <c r="PI76" s="70"/>
      <c r="PJ76" s="70"/>
      <c r="PK76" s="70"/>
      <c r="PL76" s="70"/>
      <c r="PM76" s="70"/>
      <c r="PN76" s="70"/>
      <c r="PO76" s="70"/>
      <c r="PP76" s="70"/>
      <c r="PQ76" s="70"/>
      <c r="PR76" s="70"/>
      <c r="PS76" s="70"/>
      <c r="PT76" s="70"/>
      <c r="PU76" s="70"/>
      <c r="PV76" s="70"/>
      <c r="PW76" s="70"/>
      <c r="PX76" s="70"/>
      <c r="PY76" s="70"/>
      <c r="PZ76" s="70"/>
      <c r="QA76" s="70"/>
      <c r="QB76" s="70"/>
      <c r="QC76" s="70"/>
      <c r="QD76" s="70"/>
      <c r="QE76" s="70"/>
      <c r="QF76" s="70"/>
      <c r="QG76" s="70"/>
      <c r="QH76" s="70"/>
      <c r="QI76" s="70"/>
      <c r="QJ76" s="70"/>
      <c r="QK76" s="70"/>
      <c r="QL76" s="70"/>
      <c r="QM76" s="70"/>
      <c r="QN76" s="70"/>
      <c r="QO76" s="70"/>
      <c r="QP76" s="70"/>
      <c r="QQ76" s="70"/>
      <c r="QR76" s="70"/>
      <c r="QS76" s="70"/>
      <c r="QT76" s="70"/>
      <c r="QU76" s="70"/>
      <c r="QV76" s="70"/>
      <c r="QW76" s="70"/>
      <c r="QX76" s="70"/>
      <c r="QY76" s="70"/>
      <c r="QZ76" s="70"/>
      <c r="RA76" s="70"/>
      <c r="RB76" s="70"/>
      <c r="RC76" s="70"/>
      <c r="RD76" s="70"/>
      <c r="RE76" s="70"/>
      <c r="RF76" s="70"/>
      <c r="RG76" s="70"/>
      <c r="RH76" s="70"/>
      <c r="RI76" s="70"/>
      <c r="RJ76" s="70"/>
      <c r="RK76" s="70"/>
      <c r="RL76" s="70"/>
      <c r="RM76" s="70"/>
      <c r="RN76" s="70"/>
      <c r="RO76" s="70"/>
      <c r="RP76" s="70"/>
      <c r="RQ76" s="70"/>
      <c r="RR76" s="70"/>
      <c r="RS76" s="70"/>
      <c r="RT76" s="70"/>
      <c r="RU76" s="70"/>
      <c r="RV76" s="70"/>
      <c r="RW76" s="70"/>
      <c r="RX76" s="70"/>
      <c r="RY76" s="70"/>
      <c r="RZ76" s="70"/>
      <c r="SA76" s="70"/>
      <c r="SB76" s="70"/>
      <c r="SC76" s="70"/>
      <c r="SD76" s="70"/>
      <c r="SE76" s="70"/>
      <c r="SF76" s="70"/>
      <c r="SG76" s="70"/>
      <c r="SH76" s="70"/>
      <c r="SI76" s="70"/>
      <c r="SJ76" s="70"/>
      <c r="SK76" s="70"/>
      <c r="SL76" s="70"/>
      <c r="SM76" s="70"/>
      <c r="SN76" s="70"/>
      <c r="SO76" s="70"/>
      <c r="SP76" s="70"/>
      <c r="SQ76" s="70"/>
      <c r="SR76" s="70"/>
      <c r="SS76" s="70"/>
      <c r="ST76" s="70"/>
      <c r="SU76" s="70"/>
      <c r="SV76" s="70"/>
      <c r="SW76" s="70"/>
      <c r="SX76" s="70"/>
      <c r="SY76" s="70"/>
      <c r="SZ76" s="70"/>
      <c r="TA76" s="70"/>
      <c r="TB76" s="70"/>
      <c r="TC76" s="70"/>
      <c r="TD76" s="70"/>
      <c r="TE76" s="70"/>
      <c r="TF76" s="70"/>
      <c r="TG76" s="70"/>
      <c r="TH76" s="70"/>
      <c r="TI76" s="70"/>
      <c r="TJ76" s="70"/>
      <c r="TK76" s="70"/>
      <c r="TL76" s="70"/>
      <c r="TM76" s="70"/>
      <c r="TN76" s="70"/>
      <c r="TO76" s="70"/>
      <c r="TP76" s="70"/>
      <c r="TQ76" s="70"/>
      <c r="TR76" s="70"/>
      <c r="TS76" s="70"/>
      <c r="TT76" s="70"/>
      <c r="TU76" s="70"/>
      <c r="TV76" s="70"/>
      <c r="TW76" s="70"/>
      <c r="TX76" s="70"/>
      <c r="TY76" s="70"/>
      <c r="TZ76" s="70"/>
      <c r="UA76" s="70"/>
      <c r="UB76" s="70"/>
      <c r="UC76" s="70"/>
      <c r="UD76" s="70"/>
      <c r="UE76" s="70"/>
      <c r="UF76" s="70"/>
      <c r="UG76" s="70"/>
      <c r="UH76" s="70"/>
      <c r="UI76" s="70"/>
      <c r="UJ76" s="70"/>
      <c r="UK76" s="70"/>
      <c r="UL76" s="70"/>
      <c r="UM76" s="70"/>
      <c r="UN76" s="70"/>
      <c r="UO76" s="70"/>
      <c r="UP76" s="70"/>
      <c r="UQ76" s="70"/>
      <c r="UR76" s="70"/>
      <c r="US76" s="70"/>
      <c r="UT76" s="70"/>
      <c r="UU76" s="70"/>
      <c r="UV76" s="70"/>
      <c r="UW76" s="70"/>
      <c r="UX76" s="70"/>
      <c r="UY76" s="70"/>
      <c r="UZ76" s="70"/>
      <c r="VA76" s="70"/>
      <c r="VB76" s="70"/>
      <c r="VC76" s="70"/>
      <c r="VD76" s="70"/>
      <c r="VE76" s="70"/>
      <c r="VF76" s="70"/>
      <c r="VG76" s="70"/>
      <c r="VH76" s="70"/>
      <c r="VI76" s="70"/>
      <c r="VJ76" s="70"/>
      <c r="VK76" s="70"/>
      <c r="VL76" s="70"/>
      <c r="VM76" s="70"/>
      <c r="VN76" s="70"/>
      <c r="VO76" s="70"/>
      <c r="VP76" s="70"/>
      <c r="VQ76" s="70"/>
      <c r="VR76" s="70"/>
      <c r="VS76" s="70"/>
      <c r="VT76" s="70"/>
      <c r="VU76" s="70"/>
      <c r="VV76" s="70"/>
      <c r="VW76" s="70"/>
      <c r="VX76" s="70"/>
      <c r="VY76" s="70"/>
      <c r="VZ76" s="70"/>
      <c r="WA76" s="70"/>
      <c r="WB76" s="70"/>
      <c r="WC76" s="70"/>
      <c r="WD76" s="70"/>
      <c r="WE76" s="70"/>
      <c r="WF76" s="70"/>
      <c r="WG76" s="70"/>
      <c r="WH76" s="70"/>
      <c r="WI76" s="70"/>
      <c r="WJ76" s="70"/>
      <c r="WK76" s="70"/>
      <c r="WL76" s="70"/>
      <c r="WM76" s="70"/>
      <c r="WN76" s="70"/>
      <c r="WO76" s="70"/>
      <c r="WP76" s="70"/>
      <c r="WQ76" s="70"/>
      <c r="WR76" s="70"/>
      <c r="WS76" s="70"/>
      <c r="WT76" s="70"/>
      <c r="WU76" s="70"/>
      <c r="WV76" s="70"/>
      <c r="WW76" s="70"/>
      <c r="WX76" s="70"/>
      <c r="WY76" s="70"/>
      <c r="WZ76" s="70"/>
      <c r="XA76" s="70"/>
      <c r="XB76" s="70"/>
      <c r="XC76" s="70"/>
      <c r="XD76" s="70"/>
      <c r="XE76" s="70"/>
      <c r="XF76" s="70"/>
      <c r="XG76" s="70"/>
      <c r="XH76" s="70"/>
      <c r="XI76" s="70"/>
      <c r="XJ76" s="70"/>
      <c r="XK76" s="70"/>
      <c r="XL76" s="70"/>
      <c r="XM76" s="70"/>
      <c r="XN76" s="70"/>
      <c r="XO76" s="70"/>
      <c r="XP76" s="70"/>
      <c r="XQ76" s="70"/>
      <c r="XR76" s="70"/>
      <c r="XS76" s="70"/>
      <c r="XT76" s="70"/>
      <c r="XU76" s="70"/>
      <c r="XV76" s="70"/>
      <c r="XW76" s="70"/>
      <c r="XX76" s="70"/>
      <c r="XY76" s="70"/>
      <c r="XZ76" s="70"/>
      <c r="YA76" s="70"/>
      <c r="YB76" s="70"/>
      <c r="YC76" s="70"/>
      <c r="YD76" s="70"/>
      <c r="YE76" s="70"/>
      <c r="YF76" s="70"/>
      <c r="YG76" s="70"/>
      <c r="YH76" s="70"/>
      <c r="YI76" s="70"/>
      <c r="YJ76" s="70"/>
      <c r="YK76" s="70"/>
      <c r="YL76" s="70"/>
      <c r="YM76" s="70"/>
      <c r="YN76" s="70"/>
      <c r="YO76" s="70"/>
      <c r="YP76" s="70"/>
      <c r="YQ76" s="70"/>
      <c r="YR76" s="70"/>
      <c r="YS76" s="70"/>
      <c r="YT76" s="70"/>
      <c r="YU76" s="70"/>
      <c r="YV76" s="70"/>
      <c r="YW76" s="70"/>
      <c r="YX76" s="70"/>
      <c r="YY76" s="70"/>
      <c r="YZ76" s="70"/>
      <c r="ZA76" s="70"/>
      <c r="ZB76" s="70"/>
      <c r="ZC76" s="70"/>
      <c r="ZD76" s="70"/>
      <c r="ZE76" s="70"/>
      <c r="ZF76" s="70"/>
      <c r="ZG76" s="70"/>
      <c r="ZH76" s="70"/>
      <c r="ZI76" s="70"/>
      <c r="ZJ76" s="70"/>
      <c r="ZK76" s="70"/>
      <c r="ZL76" s="70"/>
      <c r="ZM76" s="70"/>
      <c r="ZN76" s="70"/>
      <c r="ZO76" s="70"/>
      <c r="ZP76" s="70"/>
      <c r="ZQ76" s="70"/>
      <c r="ZR76" s="70"/>
      <c r="ZS76" s="70"/>
      <c r="ZT76" s="70"/>
      <c r="ZU76" s="70"/>
      <c r="ZV76" s="70"/>
      <c r="ZW76" s="70"/>
      <c r="ZX76" s="70"/>
      <c r="ZY76" s="70"/>
      <c r="ZZ76" s="70"/>
      <c r="AAA76" s="70"/>
      <c r="AAB76" s="70"/>
      <c r="AAC76" s="70"/>
      <c r="AAD76" s="70"/>
      <c r="AAE76" s="70"/>
      <c r="AAF76" s="70"/>
      <c r="AAG76" s="70"/>
      <c r="AAH76" s="70"/>
      <c r="AAI76" s="70"/>
      <c r="AAJ76" s="70"/>
      <c r="AAK76" s="70"/>
      <c r="AAL76" s="70"/>
      <c r="AAM76" s="70"/>
      <c r="AAN76" s="70"/>
      <c r="AAO76" s="70"/>
      <c r="AAP76" s="70"/>
      <c r="AAQ76" s="70"/>
      <c r="AAR76" s="70"/>
      <c r="AAS76" s="70"/>
      <c r="AAT76" s="70"/>
      <c r="AAU76" s="70"/>
      <c r="AAV76" s="70"/>
      <c r="AAW76" s="70"/>
      <c r="AAX76" s="70"/>
      <c r="AAY76" s="70"/>
      <c r="AAZ76" s="70"/>
      <c r="ABA76" s="70"/>
      <c r="ABB76" s="70"/>
      <c r="ABC76" s="70"/>
      <c r="ABD76" s="70"/>
      <c r="ABE76" s="70"/>
      <c r="ABF76" s="70"/>
      <c r="ABG76" s="70"/>
      <c r="ABH76" s="70"/>
      <c r="ABI76" s="70"/>
      <c r="ABJ76" s="70"/>
      <c r="ABK76" s="70"/>
      <c r="ABL76" s="70"/>
      <c r="ABM76" s="70"/>
      <c r="ABN76" s="70"/>
      <c r="ABO76" s="70"/>
      <c r="ABP76" s="70"/>
      <c r="ABQ76" s="70"/>
      <c r="ABR76" s="70"/>
      <c r="ABS76" s="70"/>
      <c r="ABT76" s="70"/>
      <c r="ABU76" s="70"/>
      <c r="ABV76" s="70"/>
      <c r="ABW76" s="70"/>
      <c r="ABX76" s="70"/>
      <c r="ABY76" s="70"/>
      <c r="ABZ76" s="70"/>
      <c r="ACA76" s="70"/>
      <c r="ACB76" s="70"/>
      <c r="ACC76" s="70"/>
      <c r="ACD76" s="70"/>
      <c r="ACE76" s="70"/>
      <c r="ACF76" s="70"/>
      <c r="ACG76" s="70"/>
      <c r="ACH76" s="70"/>
      <c r="ACI76" s="70"/>
      <c r="ACJ76" s="70"/>
      <c r="ACK76" s="70"/>
      <c r="ACL76" s="70"/>
      <c r="ACM76" s="70"/>
      <c r="ACN76" s="70"/>
      <c r="ACO76" s="70"/>
      <c r="ACP76" s="70"/>
      <c r="ACQ76" s="70"/>
      <c r="ACR76" s="70"/>
      <c r="ACS76" s="70"/>
      <c r="ACT76" s="70"/>
      <c r="ACU76" s="70"/>
      <c r="ACV76" s="70"/>
      <c r="ACW76" s="70"/>
      <c r="ACX76" s="70"/>
      <c r="ACY76" s="70"/>
      <c r="ACZ76" s="70"/>
      <c r="ADA76" s="70"/>
      <c r="ADB76" s="70"/>
      <c r="ADC76" s="70"/>
      <c r="ADD76" s="70"/>
      <c r="ADE76" s="70"/>
      <c r="ADF76" s="70"/>
      <c r="ADG76" s="70"/>
      <c r="ADH76" s="70"/>
      <c r="ADI76" s="70"/>
      <c r="ADJ76" s="70"/>
      <c r="ADK76" s="70"/>
      <c r="ADL76" s="70"/>
      <c r="ADM76" s="70"/>
      <c r="ADN76" s="70"/>
      <c r="ADO76" s="70"/>
      <c r="ADP76" s="70"/>
      <c r="ADQ76" s="70"/>
      <c r="ADR76" s="70"/>
      <c r="ADS76" s="70"/>
      <c r="ADT76" s="70"/>
      <c r="ADU76" s="70"/>
      <c r="ADV76" s="70"/>
      <c r="ADW76" s="70"/>
      <c r="ADX76" s="70"/>
      <c r="ADY76" s="70"/>
      <c r="ADZ76" s="70"/>
      <c r="AEA76" s="70"/>
      <c r="AEB76" s="70"/>
      <c r="AEC76" s="70"/>
      <c r="AED76" s="70"/>
      <c r="AEE76" s="70"/>
      <c r="AEF76" s="70"/>
      <c r="AEG76" s="70"/>
      <c r="AEH76" s="70"/>
      <c r="AEI76" s="70"/>
      <c r="AEJ76" s="70"/>
      <c r="AEK76" s="70"/>
      <c r="AEL76" s="70"/>
      <c r="AEM76" s="70"/>
      <c r="AEN76" s="70"/>
      <c r="AEO76" s="70"/>
      <c r="AEP76" s="70"/>
      <c r="AEQ76" s="70"/>
      <c r="AER76" s="70"/>
      <c r="AES76" s="70"/>
      <c r="AET76" s="70"/>
      <c r="AEU76" s="70"/>
      <c r="AEV76" s="70"/>
      <c r="AEW76" s="70"/>
      <c r="AEX76" s="70"/>
      <c r="AEY76" s="70"/>
      <c r="AEZ76" s="70"/>
      <c r="AFA76" s="70"/>
      <c r="AFB76" s="70"/>
      <c r="AFC76" s="70"/>
      <c r="AFD76" s="70"/>
      <c r="AFE76" s="70"/>
      <c r="AFF76" s="70"/>
      <c r="AFG76" s="70"/>
      <c r="AFH76" s="70"/>
      <c r="AFI76" s="70"/>
      <c r="AFJ76" s="70"/>
      <c r="AFK76" s="70"/>
      <c r="AFL76" s="70"/>
      <c r="AFM76" s="70"/>
      <c r="AFN76" s="70"/>
      <c r="AFO76" s="70"/>
      <c r="AFP76" s="70"/>
      <c r="AFQ76" s="70"/>
      <c r="AFR76" s="70"/>
      <c r="AFS76" s="70"/>
      <c r="AFT76" s="70"/>
      <c r="AFU76" s="70"/>
      <c r="AFV76" s="70"/>
      <c r="AFW76" s="70"/>
      <c r="AFX76" s="70"/>
      <c r="AFY76" s="70"/>
      <c r="AFZ76" s="70"/>
      <c r="AGA76" s="70"/>
      <c r="AGB76" s="70"/>
      <c r="AGC76" s="70"/>
      <c r="AGD76" s="70"/>
      <c r="AGE76" s="70"/>
      <c r="AGF76" s="70"/>
      <c r="AGG76" s="70"/>
      <c r="AGH76" s="70"/>
      <c r="AGI76" s="70"/>
      <c r="AGJ76" s="70"/>
      <c r="AGK76" s="70"/>
      <c r="AGL76" s="70"/>
      <c r="AGM76" s="70"/>
      <c r="AGN76" s="70"/>
      <c r="AGO76" s="70"/>
      <c r="AGP76" s="70"/>
      <c r="AGQ76" s="70"/>
      <c r="AGR76" s="70"/>
      <c r="AGS76" s="70"/>
      <c r="AGT76" s="70"/>
      <c r="AGU76" s="70"/>
      <c r="AGV76" s="70"/>
      <c r="AGW76" s="70"/>
      <c r="AGX76" s="70"/>
      <c r="AGY76" s="70"/>
      <c r="AGZ76" s="70"/>
      <c r="AHA76" s="70"/>
      <c r="AHB76" s="70"/>
      <c r="AHC76" s="70"/>
      <c r="AHD76" s="70"/>
      <c r="AHE76" s="70"/>
      <c r="AHF76" s="70"/>
      <c r="AHG76" s="70"/>
      <c r="AHH76" s="70"/>
      <c r="AHI76" s="70"/>
      <c r="AHJ76" s="70"/>
      <c r="AHK76" s="70"/>
      <c r="AHL76" s="70"/>
      <c r="AHM76" s="70"/>
      <c r="AHN76" s="70"/>
      <c r="AHO76" s="70"/>
      <c r="AHP76" s="70"/>
      <c r="AHQ76" s="70"/>
      <c r="AHR76" s="70"/>
      <c r="AHS76" s="70"/>
      <c r="AHT76" s="70"/>
      <c r="AHU76" s="70"/>
      <c r="AHV76" s="70"/>
      <c r="AHW76" s="70"/>
      <c r="AHX76" s="70"/>
      <c r="AHY76" s="70"/>
      <c r="AHZ76" s="70"/>
      <c r="AIA76" s="70"/>
      <c r="AIB76" s="70"/>
      <c r="AIC76" s="70"/>
      <c r="AID76" s="70"/>
      <c r="AIE76" s="70"/>
      <c r="AIF76" s="70"/>
      <c r="AIG76" s="70"/>
      <c r="AIH76" s="70"/>
      <c r="AII76" s="70"/>
      <c r="AIJ76" s="70"/>
      <c r="AIK76" s="70"/>
      <c r="AIL76" s="70"/>
      <c r="AIM76" s="70"/>
      <c r="AIN76" s="70"/>
      <c r="AIO76" s="70"/>
      <c r="AIP76" s="70"/>
      <c r="AIQ76" s="70"/>
      <c r="AIR76" s="70"/>
      <c r="AIS76" s="70"/>
      <c r="AIT76" s="70"/>
      <c r="AIU76" s="70"/>
      <c r="AIV76" s="70"/>
      <c r="AIW76" s="70"/>
      <c r="AIX76" s="70"/>
      <c r="AIY76" s="70"/>
      <c r="AIZ76" s="70"/>
      <c r="AJA76" s="70"/>
      <c r="AJB76" s="70"/>
      <c r="AJC76" s="70"/>
      <c r="AJD76" s="70"/>
      <c r="AJE76" s="70"/>
      <c r="AJF76" s="70"/>
      <c r="AJG76" s="70"/>
      <c r="AJH76" s="70"/>
      <c r="AJI76" s="70"/>
      <c r="AJJ76" s="70"/>
      <c r="AJK76" s="70"/>
      <c r="AJL76" s="70"/>
      <c r="AJM76" s="70"/>
      <c r="AJN76" s="70"/>
      <c r="AJO76" s="70"/>
      <c r="AJP76" s="70"/>
      <c r="AJQ76" s="70"/>
      <c r="AJR76" s="70"/>
      <c r="AJS76" s="70"/>
      <c r="AJT76" s="70"/>
      <c r="AJU76" s="70"/>
      <c r="AJV76" s="70"/>
      <c r="AJW76" s="70"/>
      <c r="AJX76" s="70"/>
      <c r="AJY76" s="70"/>
      <c r="AJZ76" s="70"/>
      <c r="AKA76" s="70"/>
      <c r="AKB76" s="70"/>
      <c r="AKC76" s="70"/>
      <c r="AKD76" s="70"/>
      <c r="AKE76" s="70"/>
      <c r="AKF76" s="70"/>
      <c r="AKG76" s="70"/>
      <c r="AKH76" s="70"/>
      <c r="AKI76" s="70"/>
      <c r="AKJ76" s="70"/>
      <c r="AKK76" s="70"/>
      <c r="AKL76" s="70"/>
      <c r="AKM76" s="70"/>
      <c r="AKN76" s="70"/>
      <c r="AKO76" s="70"/>
      <c r="AKP76" s="70"/>
      <c r="AKQ76" s="70"/>
      <c r="AKR76" s="70"/>
      <c r="AKS76" s="70"/>
      <c r="AKT76" s="70"/>
      <c r="AKU76" s="70"/>
      <c r="AKV76" s="70"/>
      <c r="AKW76" s="70"/>
      <c r="AKX76" s="70"/>
      <c r="AKY76" s="70"/>
      <c r="AKZ76" s="70"/>
      <c r="ALA76" s="70"/>
      <c r="ALB76" s="70"/>
      <c r="ALC76" s="70"/>
      <c r="ALD76" s="70"/>
      <c r="ALE76" s="70"/>
      <c r="ALF76" s="70"/>
      <c r="ALG76" s="70"/>
      <c r="ALH76" s="70"/>
      <c r="ALI76" s="70"/>
      <c r="ALJ76" s="70"/>
      <c r="ALK76" s="70"/>
      <c r="ALL76" s="70"/>
      <c r="ALM76" s="70"/>
      <c r="ALN76" s="70"/>
      <c r="ALO76" s="70"/>
      <c r="ALP76" s="70"/>
      <c r="ALQ76" s="70"/>
      <c r="ALR76" s="70"/>
      <c r="ALS76" s="70"/>
      <c r="ALT76" s="70"/>
      <c r="ALU76" s="70"/>
      <c r="ALV76" s="70"/>
      <c r="ALW76" s="70"/>
      <c r="ALX76" s="70"/>
      <c r="ALY76" s="70"/>
      <c r="ALZ76" s="70"/>
      <c r="AMA76" s="70"/>
      <c r="AMB76" s="70"/>
      <c r="AMC76" s="70"/>
      <c r="AMD76" s="70"/>
      <c r="AME76" s="70"/>
      <c r="AMF76" s="70"/>
      <c r="AMG76" s="70"/>
      <c r="AMH76" s="70"/>
      <c r="AMI76" s="70"/>
      <c r="AMJ76" s="70"/>
      <c r="AMK76" s="70"/>
      <c r="AML76" s="70"/>
      <c r="AMM76" s="70"/>
      <c r="AMN76" s="70"/>
      <c r="AMO76" s="70"/>
      <c r="AMP76" s="70"/>
      <c r="AMQ76" s="70"/>
      <c r="AMR76" s="70"/>
      <c r="AMS76" s="70"/>
      <c r="AMT76" s="70"/>
      <c r="AMU76" s="70"/>
      <c r="AMV76" s="70"/>
      <c r="AMW76" s="70"/>
      <c r="AMX76" s="70"/>
      <c r="AMY76" s="70"/>
      <c r="AMZ76" s="70"/>
      <c r="ANA76" s="70"/>
      <c r="ANB76" s="70"/>
      <c r="ANC76" s="70"/>
      <c r="AND76" s="70"/>
      <c r="ANE76" s="70"/>
      <c r="ANF76" s="70"/>
      <c r="ANG76" s="70"/>
      <c r="ANH76" s="70"/>
      <c r="ANI76" s="70"/>
      <c r="ANJ76" s="70"/>
      <c r="ANK76" s="70"/>
      <c r="ANL76" s="70"/>
      <c r="ANM76" s="70"/>
      <c r="ANN76" s="70"/>
      <c r="ANO76" s="70"/>
      <c r="ANP76" s="70"/>
      <c r="ANQ76" s="70"/>
      <c r="ANR76" s="70"/>
      <c r="ANS76" s="70"/>
      <c r="ANT76" s="70"/>
      <c r="ANU76" s="70"/>
      <c r="ANV76" s="70"/>
      <c r="ANW76" s="70"/>
      <c r="ANX76" s="70"/>
      <c r="ANY76" s="70"/>
      <c r="ANZ76" s="70"/>
      <c r="AOA76" s="70"/>
      <c r="AOB76" s="70"/>
      <c r="AOC76" s="70"/>
      <c r="AOD76" s="70"/>
      <c r="AOE76" s="70"/>
      <c r="AOF76" s="70"/>
      <c r="AOG76" s="70"/>
      <c r="AOH76" s="70"/>
      <c r="AOI76" s="70"/>
      <c r="AOJ76" s="70"/>
      <c r="AOK76" s="70"/>
      <c r="AOL76" s="70"/>
      <c r="AOM76" s="70"/>
      <c r="AON76" s="70"/>
      <c r="AOO76" s="70"/>
      <c r="AOP76" s="70"/>
      <c r="AOQ76" s="70"/>
      <c r="AOR76" s="70"/>
      <c r="AOS76" s="70"/>
      <c r="AOT76" s="70"/>
      <c r="AOU76" s="70"/>
      <c r="AOV76" s="70"/>
      <c r="AOW76" s="70"/>
      <c r="AOX76" s="70"/>
      <c r="AOY76" s="70"/>
      <c r="AOZ76" s="70"/>
      <c r="APA76" s="70"/>
      <c r="APB76" s="70"/>
      <c r="APC76" s="70"/>
      <c r="APD76" s="70"/>
      <c r="APE76" s="70"/>
      <c r="APF76" s="70"/>
      <c r="APG76" s="70"/>
      <c r="APH76" s="70"/>
      <c r="API76" s="70"/>
      <c r="APJ76" s="70"/>
      <c r="APK76" s="70"/>
      <c r="APL76" s="70"/>
      <c r="APM76" s="70"/>
      <c r="APN76" s="70"/>
      <c r="APO76" s="70"/>
      <c r="APP76" s="70"/>
      <c r="APQ76" s="70"/>
      <c r="APR76" s="70"/>
      <c r="APS76" s="70"/>
      <c r="APT76" s="70"/>
      <c r="APU76" s="70"/>
      <c r="APV76" s="70"/>
      <c r="APW76" s="70"/>
      <c r="APX76" s="70"/>
      <c r="APY76" s="70"/>
      <c r="APZ76" s="70"/>
    </row>
    <row r="77" spans="1:1118" s="175" customFormat="1" ht="17" x14ac:dyDescent="0.2">
      <c r="A77" s="326" t="s">
        <v>714</v>
      </c>
      <c r="B77" s="53">
        <v>1094.296884765625</v>
      </c>
      <c r="C77" s="53">
        <v>349.97136718750005</v>
      </c>
      <c r="D77" s="53">
        <v>72.337968749999987</v>
      </c>
      <c r="E77" s="53"/>
      <c r="F77" s="53">
        <v>1770.654091796875</v>
      </c>
      <c r="G77" s="53">
        <v>8.9811523437499989</v>
      </c>
      <c r="H77" s="53">
        <v>2132.9461816406251</v>
      </c>
      <c r="I77" s="53">
        <v>3045.8086132812505</v>
      </c>
      <c r="J77" s="53">
        <v>169.87938476562502</v>
      </c>
      <c r="K77" s="53">
        <v>404.45936523437501</v>
      </c>
      <c r="L77" s="53">
        <v>21.51076171875</v>
      </c>
      <c r="M77" s="53">
        <v>207.10779296875</v>
      </c>
      <c r="N77" s="53">
        <v>2.7203515624999999</v>
      </c>
      <c r="O77" s="53">
        <v>9280.6739160156285</v>
      </c>
      <c r="P77" s="53">
        <v>891.62641206054695</v>
      </c>
      <c r="Q77" s="2"/>
      <c r="R77" s="2"/>
      <c r="S77" s="2"/>
      <c r="T77" s="2"/>
      <c r="U77" s="2"/>
      <c r="V77" s="2"/>
      <c r="W77" s="2"/>
      <c r="X77" s="2"/>
      <c r="Y77" s="2"/>
      <c r="Z77" s="2"/>
      <c r="AA77" s="2"/>
      <c r="AB77" s="2"/>
      <c r="AC77" s="2"/>
      <c r="AD77" s="2"/>
      <c r="AE77" s="2"/>
      <c r="AF77" s="2"/>
      <c r="AG77" s="2"/>
      <c r="AH77" s="2"/>
      <c r="AI77" s="70"/>
      <c r="AJ77" s="70"/>
      <c r="AK77" s="70"/>
      <c r="AL77" s="70"/>
      <c r="AM77" s="120"/>
      <c r="AN77" s="120"/>
      <c r="AO77" s="120"/>
      <c r="AP77" s="120"/>
      <c r="AQ77" s="120"/>
      <c r="AR77" s="120"/>
      <c r="AS77" s="120"/>
      <c r="AT77" s="120"/>
      <c r="AU77" s="120"/>
      <c r="AV77" s="120"/>
      <c r="AW77" s="120"/>
      <c r="AX77" s="120"/>
      <c r="AY77" s="120"/>
      <c r="AZ77" s="120"/>
      <c r="BA77" s="120"/>
      <c r="BB77" s="120"/>
      <c r="BC77" s="120"/>
      <c r="BD77" s="120"/>
      <c r="BE77" s="120"/>
      <c r="BF77" s="120"/>
      <c r="BG77" s="120"/>
      <c r="BH77" s="120"/>
      <c r="BI77" s="120"/>
      <c r="BJ77" s="120"/>
      <c r="BK77" s="120"/>
      <c r="BL77" s="120"/>
      <c r="BM77" s="120"/>
      <c r="BN77" s="120"/>
      <c r="BO77" s="120"/>
      <c r="BP77" s="120"/>
      <c r="BQ77" s="120"/>
      <c r="BR77" s="120"/>
      <c r="BS77" s="120"/>
      <c r="BT77" s="120"/>
      <c r="BU77" s="120"/>
      <c r="BV77" s="120"/>
      <c r="BW77" s="120"/>
      <c r="BX77" s="120"/>
      <c r="BY77" s="120"/>
      <c r="BZ77" s="120"/>
      <c r="CA77" s="120"/>
      <c r="CB77" s="120"/>
      <c r="CC77" s="120"/>
      <c r="CD77" s="120"/>
      <c r="CE77" s="120"/>
      <c r="CF77" s="120"/>
      <c r="CG77" s="120"/>
      <c r="CH77" s="120"/>
      <c r="CI77" s="120"/>
      <c r="CJ77" s="120"/>
      <c r="CK77" s="120"/>
      <c r="CL77" s="120"/>
      <c r="CM77" s="120"/>
      <c r="CN77" s="120"/>
      <c r="CO77" s="120"/>
      <c r="CP77" s="120"/>
      <c r="CQ77" s="120"/>
      <c r="CR77" s="120"/>
      <c r="CS77" s="120"/>
      <c r="CT77" s="120"/>
      <c r="CU77" s="120"/>
      <c r="CV77" s="120"/>
      <c r="CW77" s="120"/>
      <c r="CX77" s="120"/>
      <c r="CY77" s="120"/>
      <c r="CZ77" s="120"/>
      <c r="DA77" s="120"/>
      <c r="DB77" s="120"/>
      <c r="DC77" s="120"/>
      <c r="DD77" s="120"/>
      <c r="DE77" s="120"/>
      <c r="DF77" s="120"/>
      <c r="DG77" s="120"/>
      <c r="DH77" s="120"/>
      <c r="DI77" s="120"/>
      <c r="DJ77" s="120"/>
      <c r="DK77" s="120"/>
      <c r="DL77" s="120"/>
      <c r="DM77" s="120"/>
      <c r="DN77" s="120"/>
      <c r="DO77" s="120"/>
      <c r="DP77" s="120"/>
      <c r="DQ77" s="120"/>
      <c r="DR77" s="120"/>
      <c r="DS77" s="120"/>
      <c r="DT77" s="120"/>
      <c r="DU77" s="120"/>
      <c r="DV77" s="120"/>
      <c r="DW77" s="120"/>
      <c r="DX77" s="120"/>
      <c r="DY77" s="120"/>
      <c r="DZ77" s="120"/>
      <c r="EA77" s="120"/>
      <c r="EB77" s="120"/>
      <c r="EC77" s="120"/>
      <c r="ED77" s="120"/>
      <c r="EE77" s="120"/>
      <c r="EF77" s="120"/>
      <c r="EG77" s="120"/>
      <c r="EH77" s="120"/>
      <c r="EI77" s="120"/>
      <c r="EJ77" s="120"/>
      <c r="EK77" s="120"/>
      <c r="EL77" s="120"/>
      <c r="EM77" s="120"/>
      <c r="EN77" s="120"/>
      <c r="EO77" s="120"/>
      <c r="EP77" s="120"/>
      <c r="EQ77" s="120"/>
      <c r="ER77" s="120"/>
      <c r="ES77" s="120"/>
      <c r="ET77" s="120"/>
      <c r="EU77" s="120"/>
      <c r="EV77" s="120"/>
      <c r="EW77" s="120"/>
      <c r="EX77" s="120"/>
      <c r="EY77" s="120"/>
      <c r="EZ77" s="120"/>
      <c r="FA77" s="120"/>
      <c r="FB77" s="120"/>
      <c r="FC77" s="120"/>
      <c r="FD77" s="120"/>
      <c r="FE77" s="120"/>
      <c r="FF77" s="120"/>
      <c r="FG77" s="120"/>
      <c r="FH77" s="120"/>
      <c r="FI77" s="120"/>
      <c r="FJ77" s="120"/>
      <c r="FK77" s="120"/>
      <c r="FL77" s="120"/>
      <c r="FM77" s="120"/>
      <c r="FN77" s="120"/>
      <c r="FO77" s="120"/>
      <c r="FP77" s="120"/>
      <c r="FQ77" s="120"/>
      <c r="FR77" s="120"/>
      <c r="FS77" s="120"/>
      <c r="FT77" s="120"/>
      <c r="FU77" s="120"/>
      <c r="FV77" s="120"/>
      <c r="FW77" s="120"/>
      <c r="FX77" s="120"/>
      <c r="FY77" s="120"/>
      <c r="FZ77" s="120"/>
      <c r="GA77" s="120"/>
      <c r="GB77" s="120"/>
      <c r="GC77" s="120"/>
      <c r="GD77" s="120"/>
      <c r="GE77" s="120"/>
      <c r="GF77" s="120"/>
      <c r="GG77" s="120"/>
      <c r="GH77" s="120"/>
      <c r="GI77" s="120"/>
      <c r="GJ77" s="120"/>
      <c r="GK77" s="120"/>
      <c r="GL77" s="120"/>
      <c r="GM77" s="120"/>
      <c r="GN77" s="120"/>
      <c r="GO77" s="120"/>
      <c r="GP77" s="120"/>
      <c r="GQ77" s="120"/>
      <c r="GR77" s="120"/>
      <c r="GS77" s="120"/>
      <c r="GT77" s="120"/>
      <c r="GU77" s="120"/>
      <c r="GV77" s="120"/>
      <c r="GW77" s="120"/>
      <c r="GX77" s="120"/>
      <c r="GY77" s="120"/>
      <c r="GZ77" s="120"/>
      <c r="HA77" s="120"/>
      <c r="HB77" s="120"/>
      <c r="HC77" s="120"/>
      <c r="HD77" s="120"/>
      <c r="HE77" s="120"/>
      <c r="HF77" s="120"/>
      <c r="HG77" s="120"/>
      <c r="HH77" s="120"/>
      <c r="HI77" s="120"/>
      <c r="HJ77" s="120"/>
      <c r="HK77" s="120"/>
      <c r="HL77" s="120"/>
      <c r="HM77" s="120"/>
      <c r="HN77" s="120"/>
      <c r="HO77" s="120"/>
      <c r="HP77" s="120"/>
      <c r="HQ77" s="120"/>
      <c r="HR77" s="120"/>
      <c r="HS77" s="120"/>
      <c r="HT77" s="120"/>
      <c r="HU77" s="120"/>
      <c r="HV77" s="120"/>
      <c r="HW77" s="120"/>
      <c r="HX77" s="120"/>
      <c r="HY77" s="120"/>
      <c r="HZ77" s="120"/>
      <c r="IA77" s="120"/>
      <c r="IB77" s="120"/>
      <c r="IC77" s="120"/>
      <c r="ID77" s="120"/>
      <c r="IE77" s="120"/>
      <c r="IF77" s="120"/>
      <c r="IG77" s="120"/>
      <c r="IH77" s="120"/>
      <c r="II77" s="120"/>
      <c r="IJ77" s="120"/>
      <c r="IK77" s="120"/>
      <c r="IL77" s="120"/>
      <c r="IM77" s="120"/>
      <c r="IN77" s="120"/>
      <c r="IO77" s="120"/>
      <c r="IP77" s="120"/>
      <c r="IQ77" s="120"/>
      <c r="IR77" s="120"/>
      <c r="IS77" s="120"/>
      <c r="IT77" s="120"/>
      <c r="IU77" s="120"/>
      <c r="IV77" s="120"/>
      <c r="IW77" s="120"/>
      <c r="IX77" s="120"/>
      <c r="IY77" s="120"/>
      <c r="IZ77" s="120"/>
      <c r="JA77" s="120"/>
      <c r="JB77" s="120"/>
      <c r="JC77" s="120"/>
      <c r="JD77" s="120"/>
      <c r="JE77" s="120"/>
      <c r="JF77" s="120"/>
      <c r="JG77" s="120"/>
      <c r="JH77" s="120"/>
      <c r="JI77" s="120"/>
      <c r="JJ77" s="120"/>
      <c r="JK77" s="120"/>
      <c r="JL77" s="120"/>
      <c r="JM77" s="120"/>
      <c r="JN77" s="120"/>
      <c r="JO77" s="120"/>
      <c r="JP77" s="120"/>
      <c r="JQ77" s="120"/>
      <c r="JR77" s="120"/>
      <c r="JS77" s="120"/>
      <c r="JT77" s="120"/>
      <c r="JU77" s="120"/>
      <c r="JV77" s="120"/>
      <c r="JW77" s="120"/>
      <c r="JX77" s="120"/>
      <c r="JY77" s="120"/>
      <c r="JZ77" s="120"/>
      <c r="KA77" s="120"/>
      <c r="KB77" s="120"/>
      <c r="KC77" s="120"/>
      <c r="KD77" s="120"/>
      <c r="KE77" s="120"/>
      <c r="KF77" s="120"/>
      <c r="KG77" s="120"/>
      <c r="KH77" s="120"/>
      <c r="KI77" s="120"/>
      <c r="KJ77" s="120"/>
      <c r="KK77" s="120"/>
      <c r="KL77" s="120"/>
      <c r="KM77" s="120"/>
      <c r="KN77" s="120"/>
      <c r="KO77" s="120"/>
      <c r="KP77" s="120"/>
      <c r="KQ77" s="120"/>
      <c r="KR77" s="120"/>
      <c r="KS77" s="120"/>
      <c r="KT77" s="120"/>
      <c r="KU77" s="120"/>
      <c r="KV77" s="120"/>
      <c r="KW77" s="120"/>
      <c r="KX77" s="120"/>
      <c r="KY77" s="120"/>
      <c r="KZ77" s="120"/>
      <c r="LA77" s="120"/>
      <c r="LB77" s="120"/>
      <c r="LC77" s="120"/>
      <c r="LD77" s="120"/>
      <c r="LE77" s="120"/>
      <c r="LF77" s="120"/>
      <c r="LG77" s="120"/>
      <c r="LH77" s="120"/>
      <c r="LI77" s="120"/>
      <c r="LJ77" s="120"/>
      <c r="LK77" s="120"/>
      <c r="LL77" s="120"/>
      <c r="LM77" s="120"/>
      <c r="LN77" s="120"/>
      <c r="LO77" s="120"/>
      <c r="LP77" s="120"/>
      <c r="LQ77" s="120"/>
      <c r="LR77" s="120"/>
      <c r="LS77" s="120"/>
      <c r="LT77" s="120"/>
      <c r="LU77" s="120"/>
      <c r="LV77" s="120"/>
      <c r="LW77" s="120"/>
      <c r="LX77" s="120"/>
      <c r="LY77" s="120"/>
      <c r="LZ77" s="120"/>
      <c r="MA77" s="120"/>
      <c r="MB77" s="120"/>
      <c r="MC77" s="120"/>
      <c r="MD77" s="120"/>
      <c r="ME77" s="120"/>
      <c r="MF77" s="120"/>
      <c r="MG77" s="120"/>
      <c r="MH77" s="120"/>
      <c r="MI77" s="120"/>
      <c r="MJ77" s="120"/>
      <c r="MK77" s="120"/>
      <c r="ML77" s="120"/>
      <c r="MM77" s="120"/>
      <c r="MN77" s="120"/>
      <c r="MO77" s="120"/>
      <c r="MP77" s="120"/>
      <c r="MQ77" s="120"/>
      <c r="MR77" s="120"/>
      <c r="MS77" s="120"/>
      <c r="MT77" s="120"/>
      <c r="MU77" s="120"/>
      <c r="MV77" s="120"/>
      <c r="MW77" s="120"/>
      <c r="MX77" s="120"/>
      <c r="MY77" s="120"/>
      <c r="MZ77" s="120"/>
      <c r="NA77" s="120"/>
      <c r="NB77" s="120"/>
      <c r="NC77" s="120"/>
      <c r="ND77" s="120"/>
      <c r="NE77" s="120"/>
      <c r="NF77" s="120"/>
      <c r="NG77" s="120"/>
      <c r="NH77" s="120"/>
      <c r="NI77" s="120"/>
      <c r="NJ77" s="120"/>
      <c r="NK77" s="120"/>
      <c r="NL77" s="120"/>
      <c r="NM77" s="120"/>
      <c r="NN77" s="120"/>
      <c r="NO77" s="120"/>
      <c r="NP77" s="120"/>
      <c r="NQ77" s="120"/>
      <c r="NR77" s="120"/>
      <c r="NS77" s="120"/>
      <c r="NT77" s="120"/>
      <c r="NU77" s="120"/>
      <c r="NV77" s="120"/>
      <c r="NW77" s="120"/>
      <c r="NX77" s="120"/>
      <c r="NY77" s="120"/>
      <c r="NZ77" s="120"/>
      <c r="OA77" s="120"/>
      <c r="OB77" s="120"/>
      <c r="OC77" s="120"/>
      <c r="OD77" s="120"/>
      <c r="OE77" s="120"/>
      <c r="OF77" s="120"/>
      <c r="OG77" s="120"/>
      <c r="OH77" s="120"/>
      <c r="OI77" s="120"/>
      <c r="OJ77" s="120"/>
      <c r="OK77" s="120"/>
      <c r="OL77" s="120"/>
      <c r="OM77" s="120"/>
      <c r="ON77" s="120"/>
      <c r="OO77" s="120"/>
      <c r="OP77" s="120"/>
      <c r="OQ77" s="120"/>
      <c r="OR77" s="120"/>
      <c r="OS77" s="120"/>
      <c r="OT77" s="120"/>
      <c r="OU77" s="120"/>
      <c r="OV77" s="120"/>
      <c r="OW77" s="120"/>
      <c r="OX77" s="120"/>
      <c r="OY77" s="120"/>
      <c r="OZ77" s="120"/>
      <c r="PA77" s="120"/>
      <c r="PB77" s="120"/>
      <c r="PC77" s="120"/>
      <c r="PD77" s="120"/>
      <c r="PE77" s="120"/>
      <c r="PF77" s="120"/>
      <c r="PG77" s="120"/>
      <c r="PH77" s="120"/>
      <c r="PI77" s="120"/>
      <c r="PJ77" s="120"/>
      <c r="PK77" s="120"/>
      <c r="PL77" s="120"/>
      <c r="PM77" s="120"/>
      <c r="PN77" s="120"/>
      <c r="PO77" s="120"/>
      <c r="PP77" s="120"/>
      <c r="PQ77" s="120"/>
      <c r="PR77" s="120"/>
      <c r="PS77" s="120"/>
      <c r="PT77" s="120"/>
      <c r="PU77" s="120"/>
      <c r="PV77" s="120"/>
      <c r="PW77" s="120"/>
      <c r="PX77" s="120"/>
      <c r="PY77" s="120"/>
      <c r="PZ77" s="120"/>
      <c r="QA77" s="120"/>
      <c r="QB77" s="120"/>
      <c r="QC77" s="120"/>
      <c r="QD77" s="120"/>
      <c r="QE77" s="120"/>
      <c r="QF77" s="120"/>
      <c r="QG77" s="120"/>
      <c r="QH77" s="120"/>
      <c r="QI77" s="120"/>
      <c r="QJ77" s="120"/>
      <c r="QK77" s="120"/>
      <c r="QL77" s="120"/>
      <c r="QM77" s="120"/>
      <c r="QN77" s="120"/>
      <c r="QO77" s="120"/>
      <c r="QP77" s="120"/>
      <c r="QQ77" s="120"/>
      <c r="QR77" s="120"/>
      <c r="QS77" s="120"/>
      <c r="QT77" s="120"/>
      <c r="QU77" s="120"/>
      <c r="QV77" s="120"/>
      <c r="QW77" s="120"/>
      <c r="QX77" s="120"/>
      <c r="QY77" s="120"/>
      <c r="QZ77" s="120"/>
      <c r="RA77" s="120"/>
      <c r="RB77" s="120"/>
      <c r="RC77" s="120"/>
      <c r="RD77" s="120"/>
      <c r="RE77" s="120"/>
      <c r="RF77" s="120"/>
      <c r="RG77" s="120"/>
      <c r="RH77" s="120"/>
      <c r="RI77" s="120"/>
      <c r="RJ77" s="120"/>
      <c r="RK77" s="120"/>
      <c r="RL77" s="120"/>
      <c r="RM77" s="120"/>
      <c r="RN77" s="120"/>
      <c r="RO77" s="120"/>
      <c r="RP77" s="120"/>
      <c r="RQ77" s="120"/>
      <c r="RR77" s="120"/>
      <c r="RS77" s="120"/>
      <c r="RT77" s="120"/>
      <c r="RU77" s="120"/>
      <c r="RV77" s="120"/>
      <c r="RW77" s="120"/>
      <c r="RX77" s="120"/>
      <c r="RY77" s="120"/>
      <c r="RZ77" s="120"/>
      <c r="SA77" s="120"/>
      <c r="SB77" s="120"/>
      <c r="SC77" s="120"/>
      <c r="SD77" s="120"/>
      <c r="SE77" s="120"/>
      <c r="SF77" s="120"/>
      <c r="SG77" s="120"/>
      <c r="SH77" s="120"/>
      <c r="SI77" s="120"/>
      <c r="SJ77" s="120"/>
      <c r="SK77" s="120"/>
      <c r="SL77" s="120"/>
      <c r="SM77" s="120"/>
      <c r="SN77" s="120"/>
      <c r="SO77" s="120"/>
      <c r="SP77" s="120"/>
      <c r="SQ77" s="120"/>
      <c r="SR77" s="120"/>
      <c r="SS77" s="120"/>
      <c r="ST77" s="120"/>
      <c r="SU77" s="120"/>
      <c r="SV77" s="120"/>
      <c r="SW77" s="120"/>
      <c r="SX77" s="120"/>
      <c r="SY77" s="120"/>
      <c r="SZ77" s="120"/>
      <c r="TA77" s="120"/>
      <c r="TB77" s="120"/>
      <c r="TC77" s="120"/>
      <c r="TD77" s="120"/>
      <c r="TE77" s="120"/>
      <c r="TF77" s="120"/>
      <c r="TG77" s="120"/>
      <c r="TH77" s="120"/>
      <c r="TI77" s="120"/>
      <c r="TJ77" s="120"/>
      <c r="TK77" s="120"/>
      <c r="TL77" s="120"/>
      <c r="TM77" s="120"/>
      <c r="TN77" s="120"/>
      <c r="TO77" s="120"/>
      <c r="TP77" s="120"/>
      <c r="TQ77" s="120"/>
      <c r="TR77" s="120"/>
      <c r="TS77" s="120"/>
      <c r="TT77" s="120"/>
      <c r="TU77" s="120"/>
      <c r="TV77" s="120"/>
      <c r="TW77" s="120"/>
      <c r="TX77" s="120"/>
      <c r="TY77" s="120"/>
      <c r="TZ77" s="120"/>
      <c r="UA77" s="120"/>
      <c r="UB77" s="120"/>
      <c r="UC77" s="120"/>
      <c r="UD77" s="120"/>
      <c r="UE77" s="120"/>
      <c r="UF77" s="120"/>
      <c r="UG77" s="120"/>
      <c r="UH77" s="120"/>
      <c r="UI77" s="120"/>
      <c r="UJ77" s="120"/>
      <c r="UK77" s="120"/>
      <c r="UL77" s="120"/>
      <c r="UM77" s="120"/>
      <c r="UN77" s="120"/>
      <c r="UO77" s="120"/>
      <c r="UP77" s="120"/>
      <c r="UQ77" s="120"/>
      <c r="UR77" s="120"/>
      <c r="US77" s="120"/>
      <c r="UT77" s="120"/>
      <c r="UU77" s="120"/>
      <c r="UV77" s="120"/>
      <c r="UW77" s="120"/>
      <c r="UX77" s="120"/>
      <c r="UY77" s="120"/>
      <c r="UZ77" s="120"/>
      <c r="VA77" s="120"/>
      <c r="VB77" s="120"/>
      <c r="VC77" s="120"/>
      <c r="VD77" s="120"/>
      <c r="VE77" s="120"/>
      <c r="VF77" s="120"/>
      <c r="VG77" s="120"/>
      <c r="VH77" s="120"/>
      <c r="VI77" s="120"/>
      <c r="VJ77" s="120"/>
      <c r="VK77" s="120"/>
      <c r="VL77" s="120"/>
      <c r="VM77" s="120"/>
      <c r="VN77" s="120"/>
      <c r="VO77" s="120"/>
      <c r="VP77" s="120"/>
      <c r="VQ77" s="120"/>
      <c r="VR77" s="120"/>
      <c r="VS77" s="120"/>
      <c r="VT77" s="120"/>
      <c r="VU77" s="120"/>
      <c r="VV77" s="120"/>
      <c r="VW77" s="120"/>
      <c r="VX77" s="120"/>
      <c r="VY77" s="120"/>
      <c r="VZ77" s="120"/>
      <c r="WA77" s="120"/>
      <c r="WB77" s="120"/>
      <c r="WC77" s="120"/>
      <c r="WD77" s="120"/>
      <c r="WE77" s="120"/>
      <c r="WF77" s="120"/>
      <c r="WG77" s="120"/>
      <c r="WH77" s="120"/>
      <c r="WI77" s="120"/>
      <c r="WJ77" s="120"/>
      <c r="WK77" s="120"/>
      <c r="WL77" s="120"/>
      <c r="WM77" s="120"/>
      <c r="WN77" s="120"/>
      <c r="WO77" s="120"/>
      <c r="WP77" s="120"/>
      <c r="WQ77" s="120"/>
      <c r="WR77" s="120"/>
      <c r="WS77" s="120"/>
      <c r="WT77" s="120"/>
      <c r="WU77" s="120"/>
      <c r="WV77" s="120"/>
      <c r="WW77" s="120"/>
      <c r="WX77" s="120"/>
      <c r="WY77" s="120"/>
      <c r="WZ77" s="120"/>
      <c r="XA77" s="120"/>
      <c r="XB77" s="120"/>
      <c r="XC77" s="120"/>
      <c r="XD77" s="120"/>
      <c r="XE77" s="120"/>
      <c r="XF77" s="120"/>
      <c r="XG77" s="120"/>
      <c r="XH77" s="120"/>
      <c r="XI77" s="120"/>
      <c r="XJ77" s="120"/>
      <c r="XK77" s="120"/>
      <c r="XL77" s="120"/>
      <c r="XM77" s="120"/>
      <c r="XN77" s="120"/>
      <c r="XO77" s="120"/>
      <c r="XP77" s="120"/>
      <c r="XQ77" s="120"/>
      <c r="XR77" s="120"/>
      <c r="XS77" s="120"/>
      <c r="XT77" s="120"/>
      <c r="XU77" s="120"/>
      <c r="XV77" s="120"/>
      <c r="XW77" s="120"/>
      <c r="XX77" s="120"/>
      <c r="XY77" s="120"/>
      <c r="XZ77" s="120"/>
      <c r="YA77" s="120"/>
      <c r="YB77" s="120"/>
      <c r="YC77" s="120"/>
      <c r="YD77" s="120"/>
      <c r="YE77" s="120"/>
      <c r="YF77" s="120"/>
      <c r="YG77" s="120"/>
      <c r="YH77" s="120"/>
      <c r="YI77" s="120"/>
      <c r="YJ77" s="120"/>
      <c r="YK77" s="120"/>
      <c r="YL77" s="120"/>
      <c r="YM77" s="120"/>
      <c r="YN77" s="120"/>
      <c r="YO77" s="120"/>
      <c r="YP77" s="120"/>
      <c r="YQ77" s="120"/>
      <c r="YR77" s="120"/>
      <c r="YS77" s="120"/>
      <c r="YT77" s="120"/>
      <c r="YU77" s="120"/>
      <c r="YV77" s="120"/>
      <c r="YW77" s="120"/>
      <c r="YX77" s="120"/>
      <c r="YY77" s="120"/>
      <c r="YZ77" s="120"/>
      <c r="ZA77" s="120"/>
      <c r="ZB77" s="120"/>
      <c r="ZC77" s="120"/>
      <c r="ZD77" s="120"/>
      <c r="ZE77" s="120"/>
      <c r="ZF77" s="120"/>
      <c r="ZG77" s="120"/>
      <c r="ZH77" s="120"/>
      <c r="ZI77" s="120"/>
      <c r="ZJ77" s="120"/>
      <c r="ZK77" s="120"/>
      <c r="ZL77" s="120"/>
      <c r="ZM77" s="120"/>
      <c r="ZN77" s="120"/>
      <c r="ZO77" s="120"/>
      <c r="ZP77" s="120"/>
      <c r="ZQ77" s="120"/>
      <c r="ZR77" s="120"/>
      <c r="ZS77" s="120"/>
      <c r="ZT77" s="120"/>
      <c r="ZU77" s="120"/>
      <c r="ZV77" s="120"/>
      <c r="ZW77" s="120"/>
      <c r="ZX77" s="120"/>
      <c r="ZY77" s="120"/>
      <c r="ZZ77" s="120"/>
      <c r="AAA77" s="120"/>
      <c r="AAB77" s="120"/>
      <c r="AAC77" s="120"/>
      <c r="AAD77" s="120"/>
      <c r="AAE77" s="120"/>
      <c r="AAF77" s="120"/>
      <c r="AAG77" s="120"/>
      <c r="AAH77" s="120"/>
      <c r="AAI77" s="120"/>
      <c r="AAJ77" s="120"/>
      <c r="AAK77" s="120"/>
      <c r="AAL77" s="120"/>
      <c r="AAM77" s="120"/>
      <c r="AAN77" s="120"/>
      <c r="AAO77" s="120"/>
      <c r="AAP77" s="120"/>
      <c r="AAQ77" s="120"/>
      <c r="AAR77" s="120"/>
      <c r="AAS77" s="120"/>
      <c r="AAT77" s="120"/>
      <c r="AAU77" s="120"/>
      <c r="AAV77" s="120"/>
      <c r="AAW77" s="120"/>
      <c r="AAX77" s="120"/>
      <c r="AAY77" s="120"/>
      <c r="AAZ77" s="120"/>
      <c r="ABA77" s="120"/>
      <c r="ABB77" s="120"/>
      <c r="ABC77" s="120"/>
      <c r="ABD77" s="120"/>
      <c r="ABE77" s="120"/>
      <c r="ABF77" s="120"/>
      <c r="ABG77" s="120"/>
      <c r="ABH77" s="120"/>
      <c r="ABI77" s="120"/>
      <c r="ABJ77" s="120"/>
      <c r="ABK77" s="120"/>
      <c r="ABL77" s="120"/>
      <c r="ABM77" s="120"/>
      <c r="ABN77" s="120"/>
      <c r="ABO77" s="120"/>
      <c r="ABP77" s="120"/>
      <c r="ABQ77" s="120"/>
      <c r="ABR77" s="120"/>
      <c r="ABS77" s="120"/>
      <c r="ABT77" s="120"/>
      <c r="ABU77" s="120"/>
      <c r="ABV77" s="120"/>
      <c r="ABW77" s="120"/>
      <c r="ABX77" s="120"/>
      <c r="ABY77" s="120"/>
      <c r="ABZ77" s="120"/>
      <c r="ACA77" s="120"/>
      <c r="ACB77" s="120"/>
      <c r="ACC77" s="120"/>
      <c r="ACD77" s="120"/>
      <c r="ACE77" s="120"/>
      <c r="ACF77" s="120"/>
      <c r="ACG77" s="120"/>
      <c r="ACH77" s="120"/>
      <c r="ACI77" s="120"/>
      <c r="ACJ77" s="120"/>
      <c r="ACK77" s="120"/>
      <c r="ACL77" s="120"/>
      <c r="ACM77" s="120"/>
      <c r="ACN77" s="120"/>
      <c r="ACO77" s="120"/>
      <c r="ACP77" s="120"/>
      <c r="ACQ77" s="120"/>
      <c r="ACR77" s="120"/>
      <c r="ACS77" s="120"/>
      <c r="ACT77" s="120"/>
      <c r="ACU77" s="120"/>
      <c r="ACV77" s="120"/>
      <c r="ACW77" s="120"/>
      <c r="ACX77" s="120"/>
      <c r="ACY77" s="120"/>
      <c r="ACZ77" s="120"/>
      <c r="ADA77" s="120"/>
      <c r="ADB77" s="120"/>
      <c r="ADC77" s="120"/>
      <c r="ADD77" s="120"/>
      <c r="ADE77" s="120"/>
      <c r="ADF77" s="120"/>
      <c r="ADG77" s="120"/>
      <c r="ADH77" s="120"/>
      <c r="ADI77" s="120"/>
      <c r="ADJ77" s="120"/>
      <c r="ADK77" s="120"/>
      <c r="ADL77" s="120"/>
      <c r="ADM77" s="120"/>
      <c r="ADN77" s="120"/>
      <c r="ADO77" s="120"/>
      <c r="ADP77" s="120"/>
      <c r="ADQ77" s="120"/>
      <c r="ADR77" s="120"/>
      <c r="ADS77" s="120"/>
      <c r="ADT77" s="120"/>
      <c r="ADU77" s="120"/>
      <c r="ADV77" s="120"/>
      <c r="ADW77" s="120"/>
      <c r="ADX77" s="120"/>
      <c r="ADY77" s="120"/>
      <c r="ADZ77" s="120"/>
      <c r="AEA77" s="120"/>
      <c r="AEB77" s="120"/>
      <c r="AEC77" s="120"/>
      <c r="AED77" s="120"/>
      <c r="AEE77" s="120"/>
      <c r="AEF77" s="120"/>
      <c r="AEG77" s="120"/>
      <c r="AEH77" s="120"/>
      <c r="AEI77" s="120"/>
      <c r="AEJ77" s="120"/>
      <c r="AEK77" s="120"/>
      <c r="AEL77" s="120"/>
      <c r="AEM77" s="120"/>
      <c r="AEN77" s="120"/>
      <c r="AEO77" s="120"/>
      <c r="AEP77" s="120"/>
      <c r="AEQ77" s="120"/>
      <c r="AER77" s="120"/>
      <c r="AES77" s="120"/>
      <c r="AET77" s="120"/>
      <c r="AEU77" s="120"/>
      <c r="AEV77" s="120"/>
      <c r="AEW77" s="120"/>
      <c r="AEX77" s="120"/>
      <c r="AEY77" s="120"/>
      <c r="AEZ77" s="120"/>
      <c r="AFA77" s="120"/>
      <c r="AFB77" s="120"/>
      <c r="AFC77" s="120"/>
      <c r="AFD77" s="120"/>
      <c r="AFE77" s="120"/>
      <c r="AFF77" s="120"/>
      <c r="AFG77" s="120"/>
      <c r="AFH77" s="120"/>
      <c r="AFI77" s="120"/>
      <c r="AFJ77" s="120"/>
      <c r="AFK77" s="120"/>
      <c r="AFL77" s="120"/>
      <c r="AFM77" s="120"/>
      <c r="AFN77" s="120"/>
      <c r="AFO77" s="120"/>
      <c r="AFP77" s="120"/>
      <c r="AFQ77" s="120"/>
      <c r="AFR77" s="120"/>
      <c r="AFS77" s="120"/>
      <c r="AFT77" s="120"/>
      <c r="AFU77" s="120"/>
      <c r="AFV77" s="120"/>
      <c r="AFW77" s="120"/>
      <c r="AFX77" s="120"/>
      <c r="AFY77" s="120"/>
      <c r="AFZ77" s="120"/>
      <c r="AGA77" s="120"/>
      <c r="AGB77" s="120"/>
      <c r="AGC77" s="120"/>
      <c r="AGD77" s="120"/>
      <c r="AGE77" s="120"/>
      <c r="AGF77" s="120"/>
      <c r="AGG77" s="120"/>
      <c r="AGH77" s="120"/>
      <c r="AGI77" s="120"/>
      <c r="AGJ77" s="120"/>
      <c r="AGK77" s="120"/>
      <c r="AGL77" s="120"/>
      <c r="AGM77" s="120"/>
      <c r="AGN77" s="120"/>
      <c r="AGO77" s="120"/>
      <c r="AGP77" s="120"/>
      <c r="AGQ77" s="120"/>
      <c r="AGR77" s="120"/>
      <c r="AGS77" s="120"/>
      <c r="AGT77" s="120"/>
      <c r="AGU77" s="120"/>
      <c r="AGV77" s="120"/>
      <c r="AGW77" s="120"/>
      <c r="AGX77" s="120"/>
      <c r="AGY77" s="120"/>
      <c r="AGZ77" s="120"/>
      <c r="AHA77" s="120"/>
      <c r="AHB77" s="120"/>
      <c r="AHC77" s="120"/>
      <c r="AHD77" s="120"/>
      <c r="AHE77" s="120"/>
      <c r="AHF77" s="120"/>
      <c r="AHG77" s="120"/>
      <c r="AHH77" s="120"/>
      <c r="AHI77" s="120"/>
      <c r="AHJ77" s="120"/>
      <c r="AHK77" s="120"/>
      <c r="AHL77" s="120"/>
      <c r="AHM77" s="120"/>
      <c r="AHN77" s="120"/>
      <c r="AHO77" s="120"/>
      <c r="AHP77" s="120"/>
      <c r="AHQ77" s="120"/>
      <c r="AHR77" s="120"/>
      <c r="AHS77" s="120"/>
      <c r="AHT77" s="120"/>
      <c r="AHU77" s="120"/>
      <c r="AHV77" s="120"/>
      <c r="AHW77" s="120"/>
      <c r="AHX77" s="120"/>
      <c r="AHY77" s="120"/>
      <c r="AHZ77" s="120"/>
      <c r="AIA77" s="120"/>
      <c r="AIB77" s="120"/>
      <c r="AIC77" s="120"/>
      <c r="AID77" s="120"/>
      <c r="AIE77" s="120"/>
      <c r="AIF77" s="120"/>
      <c r="AIG77" s="120"/>
      <c r="AIH77" s="120"/>
      <c r="AII77" s="120"/>
      <c r="AIJ77" s="120"/>
      <c r="AIK77" s="120"/>
      <c r="AIL77" s="120"/>
      <c r="AIM77" s="120"/>
      <c r="AIN77" s="120"/>
      <c r="AIO77" s="120"/>
      <c r="AIP77" s="120"/>
      <c r="AIQ77" s="120"/>
      <c r="AIR77" s="120"/>
      <c r="AIS77" s="120"/>
      <c r="AIT77" s="120"/>
      <c r="AIU77" s="120"/>
      <c r="AIV77" s="120"/>
      <c r="AIW77" s="120"/>
      <c r="AIX77" s="120"/>
      <c r="AIY77" s="120"/>
      <c r="AIZ77" s="120"/>
      <c r="AJA77" s="120"/>
      <c r="AJB77" s="120"/>
      <c r="AJC77" s="120"/>
      <c r="AJD77" s="120"/>
      <c r="AJE77" s="120"/>
      <c r="AJF77" s="120"/>
      <c r="AJG77" s="120"/>
      <c r="AJH77" s="120"/>
      <c r="AJI77" s="120"/>
      <c r="AJJ77" s="120"/>
      <c r="AJK77" s="120"/>
      <c r="AJL77" s="120"/>
      <c r="AJM77" s="120"/>
      <c r="AJN77" s="120"/>
      <c r="AJO77" s="120"/>
      <c r="AJP77" s="120"/>
      <c r="AJQ77" s="120"/>
      <c r="AJR77" s="120"/>
      <c r="AJS77" s="120"/>
      <c r="AJT77" s="120"/>
      <c r="AJU77" s="120"/>
      <c r="AJV77" s="120"/>
      <c r="AJW77" s="120"/>
      <c r="AJX77" s="120"/>
      <c r="AJY77" s="120"/>
      <c r="AJZ77" s="120"/>
      <c r="AKA77" s="120"/>
      <c r="AKB77" s="120"/>
      <c r="AKC77" s="120"/>
      <c r="AKD77" s="120"/>
      <c r="AKE77" s="120"/>
      <c r="AKF77" s="120"/>
      <c r="AKG77" s="120"/>
      <c r="AKH77" s="120"/>
      <c r="AKI77" s="120"/>
      <c r="AKJ77" s="120"/>
      <c r="AKK77" s="120"/>
      <c r="AKL77" s="120"/>
      <c r="AKM77" s="120"/>
      <c r="AKN77" s="120"/>
      <c r="AKO77" s="120"/>
      <c r="AKP77" s="120"/>
      <c r="AKQ77" s="120"/>
      <c r="AKR77" s="120"/>
      <c r="AKS77" s="120"/>
      <c r="AKT77" s="120"/>
      <c r="AKU77" s="120"/>
      <c r="AKV77" s="120"/>
      <c r="AKW77" s="120"/>
      <c r="AKX77" s="120"/>
      <c r="AKY77" s="120"/>
      <c r="AKZ77" s="120"/>
      <c r="ALA77" s="120"/>
      <c r="ALB77" s="120"/>
      <c r="ALC77" s="120"/>
      <c r="ALD77" s="120"/>
      <c r="ALE77" s="120"/>
      <c r="ALF77" s="120"/>
      <c r="ALG77" s="120"/>
      <c r="ALH77" s="120"/>
      <c r="ALI77" s="120"/>
      <c r="ALJ77" s="120"/>
      <c r="ALK77" s="120"/>
      <c r="ALL77" s="120"/>
      <c r="ALM77" s="120"/>
      <c r="ALN77" s="120"/>
      <c r="ALO77" s="120"/>
      <c r="ALP77" s="120"/>
      <c r="ALQ77" s="120"/>
      <c r="ALR77" s="120"/>
      <c r="ALS77" s="120"/>
      <c r="ALT77" s="120"/>
      <c r="ALU77" s="120"/>
      <c r="ALV77" s="120"/>
      <c r="ALW77" s="120"/>
      <c r="ALX77" s="120"/>
      <c r="ALY77" s="120"/>
      <c r="ALZ77" s="120"/>
      <c r="AMA77" s="120"/>
      <c r="AMB77" s="120"/>
      <c r="AMC77" s="120"/>
      <c r="AMD77" s="120"/>
      <c r="AME77" s="120"/>
      <c r="AMF77" s="120"/>
      <c r="AMG77" s="120"/>
      <c r="AMH77" s="120"/>
      <c r="AMI77" s="120"/>
      <c r="AMJ77" s="120"/>
      <c r="AMK77" s="120"/>
      <c r="AML77" s="120"/>
      <c r="AMM77" s="120"/>
      <c r="AMN77" s="120"/>
      <c r="AMO77" s="120"/>
      <c r="AMP77" s="120"/>
      <c r="AMQ77" s="120"/>
      <c r="AMR77" s="120"/>
      <c r="AMS77" s="120"/>
      <c r="AMT77" s="120"/>
      <c r="AMU77" s="120"/>
      <c r="AMV77" s="120"/>
      <c r="AMW77" s="120"/>
      <c r="AMX77" s="120"/>
      <c r="AMY77" s="120"/>
      <c r="AMZ77" s="120"/>
      <c r="ANA77" s="120"/>
      <c r="ANB77" s="120"/>
      <c r="ANC77" s="120"/>
      <c r="AND77" s="120"/>
      <c r="ANE77" s="120"/>
      <c r="ANF77" s="120"/>
      <c r="ANG77" s="120"/>
      <c r="ANH77" s="120"/>
      <c r="ANI77" s="120"/>
      <c r="ANJ77" s="120"/>
      <c r="ANK77" s="120"/>
      <c r="ANL77" s="120"/>
      <c r="ANM77" s="120"/>
      <c r="ANN77" s="120"/>
      <c r="ANO77" s="120"/>
      <c r="ANP77" s="120"/>
      <c r="ANQ77" s="120"/>
      <c r="ANR77" s="120"/>
      <c r="ANS77" s="120"/>
      <c r="ANT77" s="120"/>
      <c r="ANU77" s="120"/>
      <c r="ANV77" s="120"/>
      <c r="ANW77" s="120"/>
      <c r="ANX77" s="120"/>
      <c r="ANY77" s="120"/>
      <c r="ANZ77" s="120"/>
      <c r="AOA77" s="120"/>
      <c r="AOB77" s="120"/>
      <c r="AOC77" s="120"/>
      <c r="AOD77" s="120"/>
      <c r="AOE77" s="120"/>
      <c r="AOF77" s="120"/>
      <c r="AOG77" s="120"/>
      <c r="AOH77" s="120"/>
      <c r="AOI77" s="120"/>
      <c r="AOJ77" s="120"/>
      <c r="AOK77" s="120"/>
      <c r="AOL77" s="120"/>
      <c r="AOM77" s="120"/>
      <c r="AON77" s="120"/>
      <c r="AOO77" s="120"/>
      <c r="AOP77" s="120"/>
      <c r="AOQ77" s="120"/>
      <c r="AOR77" s="120"/>
      <c r="AOS77" s="120"/>
      <c r="AOT77" s="120"/>
      <c r="AOU77" s="120"/>
      <c r="AOV77" s="120"/>
      <c r="AOW77" s="120"/>
      <c r="AOX77" s="120"/>
      <c r="AOY77" s="120"/>
      <c r="AOZ77" s="120"/>
      <c r="APA77" s="120"/>
      <c r="APB77" s="120"/>
      <c r="APC77" s="120"/>
      <c r="APD77" s="120"/>
      <c r="APE77" s="120"/>
      <c r="APF77" s="120"/>
      <c r="APG77" s="120"/>
      <c r="APH77" s="120"/>
      <c r="API77" s="120"/>
      <c r="APJ77" s="120"/>
      <c r="APK77" s="120"/>
      <c r="APL77" s="120"/>
      <c r="APM77" s="120"/>
      <c r="APN77" s="120"/>
      <c r="APO77" s="120"/>
      <c r="APP77" s="120"/>
      <c r="APQ77" s="120"/>
      <c r="APR77" s="120"/>
      <c r="APS77" s="120"/>
      <c r="APT77" s="120"/>
      <c r="APU77" s="120"/>
      <c r="APV77" s="120"/>
      <c r="APW77" s="120"/>
      <c r="APX77" s="120"/>
      <c r="APY77" s="120"/>
      <c r="APZ77" s="120"/>
    </row>
    <row r="78" spans="1:1118" s="69" customFormat="1" ht="15" customHeight="1" x14ac:dyDescent="0.2">
      <c r="A78" s="326" t="s">
        <v>715</v>
      </c>
      <c r="B78" s="53">
        <v>1142.3560986581333</v>
      </c>
      <c r="C78" s="53">
        <v>189.67558521090601</v>
      </c>
      <c r="D78" s="53">
        <v>93.666928523617472</v>
      </c>
      <c r="E78" s="53"/>
      <c r="F78" s="53">
        <v>2071.4167294901977</v>
      </c>
      <c r="G78" s="53">
        <v>16.130874663122061</v>
      </c>
      <c r="H78" s="53">
        <v>1801.2341377453213</v>
      </c>
      <c r="I78" s="53">
        <v>3916.7340831344395</v>
      </c>
      <c r="J78" s="53">
        <v>201.59095327375303</v>
      </c>
      <c r="K78" s="53">
        <v>1191.0308301382836</v>
      </c>
      <c r="L78" s="53">
        <v>20.427300843186387</v>
      </c>
      <c r="M78" s="53">
        <v>300.98538081447805</v>
      </c>
      <c r="N78" s="53">
        <v>1.6725470381334149</v>
      </c>
      <c r="O78" s="53">
        <v>10946.921449533571</v>
      </c>
      <c r="P78" s="53">
        <v>786.36682507619889</v>
      </c>
      <c r="Q78" s="2"/>
      <c r="R78" s="2"/>
      <c r="S78" s="327"/>
      <c r="T78" s="875"/>
      <c r="U78" s="2"/>
      <c r="V78" s="2"/>
      <c r="W78" s="2"/>
      <c r="X78" s="2"/>
      <c r="Y78" s="2"/>
      <c r="Z78" s="2"/>
      <c r="AA78" s="2"/>
      <c r="AB78" s="2"/>
      <c r="AC78" s="2"/>
      <c r="AD78" s="2"/>
      <c r="AE78" s="2"/>
      <c r="AF78" s="2"/>
      <c r="AG78" s="2"/>
      <c r="AH78" s="2"/>
      <c r="AI78" s="120"/>
      <c r="AJ78" s="120"/>
      <c r="AK78" s="120"/>
      <c r="AL78" s="12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c r="CB78" s="70"/>
      <c r="CC78" s="70"/>
      <c r="CD78" s="70"/>
      <c r="CE78" s="70"/>
      <c r="CF78" s="70"/>
      <c r="CG78" s="70"/>
      <c r="CH78" s="70"/>
      <c r="CI78" s="70"/>
      <c r="CJ78" s="70"/>
      <c r="CK78" s="70"/>
      <c r="CL78" s="70"/>
      <c r="CM78" s="70"/>
      <c r="CN78" s="70"/>
      <c r="CO78" s="70"/>
      <c r="CP78" s="70"/>
      <c r="CQ78" s="70"/>
      <c r="CR78" s="70"/>
      <c r="CS78" s="70"/>
      <c r="CT78" s="70"/>
      <c r="CU78" s="70"/>
      <c r="CV78" s="70"/>
      <c r="CW78" s="70"/>
      <c r="CX78" s="70"/>
      <c r="CY78" s="70"/>
      <c r="CZ78" s="70"/>
      <c r="DA78" s="70"/>
      <c r="DB78" s="70"/>
      <c r="DC78" s="70"/>
      <c r="DD78" s="70"/>
      <c r="DE78" s="70"/>
      <c r="DF78" s="70"/>
      <c r="DG78" s="70"/>
      <c r="DH78" s="70"/>
      <c r="DI78" s="70"/>
      <c r="DJ78" s="70"/>
      <c r="DK78" s="70"/>
      <c r="DL78" s="70"/>
      <c r="DM78" s="70"/>
      <c r="DN78" s="70"/>
      <c r="DO78" s="70"/>
      <c r="DP78" s="70"/>
      <c r="DQ78" s="70"/>
      <c r="DR78" s="70"/>
      <c r="DS78" s="70"/>
      <c r="DT78" s="70"/>
      <c r="DU78" s="70"/>
      <c r="DV78" s="70"/>
      <c r="DW78" s="70"/>
      <c r="DX78" s="70"/>
      <c r="DY78" s="70"/>
      <c r="DZ78" s="70"/>
      <c r="EA78" s="70"/>
      <c r="EB78" s="70"/>
      <c r="EC78" s="70"/>
      <c r="ED78" s="70"/>
      <c r="EE78" s="70"/>
      <c r="EF78" s="70"/>
      <c r="EG78" s="70"/>
      <c r="EH78" s="70"/>
      <c r="EI78" s="70"/>
      <c r="EJ78" s="70"/>
      <c r="EK78" s="70"/>
      <c r="EL78" s="70"/>
      <c r="EM78" s="70"/>
      <c r="EN78" s="70"/>
      <c r="EO78" s="70"/>
      <c r="EP78" s="70"/>
      <c r="EQ78" s="70"/>
      <c r="ER78" s="70"/>
      <c r="ES78" s="70"/>
      <c r="ET78" s="70"/>
      <c r="EU78" s="70"/>
      <c r="EV78" s="70"/>
      <c r="EW78" s="70"/>
      <c r="EX78" s="70"/>
      <c r="EY78" s="70"/>
      <c r="EZ78" s="70"/>
      <c r="FA78" s="70"/>
      <c r="FB78" s="70"/>
      <c r="FC78" s="70"/>
      <c r="FD78" s="70"/>
      <c r="FE78" s="70"/>
      <c r="FF78" s="70"/>
      <c r="FG78" s="70"/>
      <c r="FH78" s="70"/>
      <c r="FI78" s="70"/>
      <c r="FJ78" s="70"/>
      <c r="FK78" s="70"/>
      <c r="FL78" s="70"/>
      <c r="FM78" s="70"/>
      <c r="FN78" s="70"/>
      <c r="FO78" s="70"/>
      <c r="FP78" s="70"/>
      <c r="FQ78" s="70"/>
      <c r="FR78" s="70"/>
      <c r="FS78" s="70"/>
      <c r="FT78" s="70"/>
      <c r="FU78" s="70"/>
      <c r="FV78" s="70"/>
      <c r="FW78" s="70"/>
      <c r="FX78" s="70"/>
      <c r="FY78" s="70"/>
      <c r="FZ78" s="70"/>
      <c r="GA78" s="70"/>
      <c r="GB78" s="70"/>
      <c r="GC78" s="70"/>
      <c r="GD78" s="70"/>
      <c r="GE78" s="70"/>
      <c r="GF78" s="70"/>
      <c r="GG78" s="70"/>
      <c r="GH78" s="70"/>
      <c r="GI78" s="70"/>
      <c r="GJ78" s="70"/>
      <c r="GK78" s="70"/>
      <c r="GL78" s="70"/>
      <c r="GM78" s="70"/>
      <c r="GN78" s="70"/>
      <c r="GO78" s="70"/>
      <c r="GP78" s="70"/>
      <c r="GQ78" s="70"/>
      <c r="GR78" s="70"/>
      <c r="GS78" s="70"/>
      <c r="GT78" s="70"/>
      <c r="GU78" s="70"/>
      <c r="GV78" s="70"/>
      <c r="GW78" s="70"/>
      <c r="GX78" s="70"/>
      <c r="GY78" s="70"/>
      <c r="GZ78" s="70"/>
      <c r="HA78" s="70"/>
      <c r="HB78" s="70"/>
      <c r="HC78" s="70"/>
      <c r="HD78" s="70"/>
      <c r="HE78" s="70"/>
      <c r="HF78" s="70"/>
      <c r="HG78" s="70"/>
      <c r="HH78" s="70"/>
      <c r="HI78" s="70"/>
      <c r="HJ78" s="70"/>
      <c r="HK78" s="70"/>
      <c r="HL78" s="70"/>
      <c r="HM78" s="70"/>
      <c r="HN78" s="70"/>
      <c r="HO78" s="70"/>
      <c r="HP78" s="70"/>
      <c r="HQ78" s="70"/>
      <c r="HR78" s="70"/>
      <c r="HS78" s="70"/>
      <c r="HT78" s="70"/>
      <c r="HU78" s="70"/>
      <c r="HV78" s="70"/>
      <c r="HW78" s="70"/>
      <c r="HX78" s="70"/>
      <c r="HY78" s="70"/>
      <c r="HZ78" s="70"/>
      <c r="IA78" s="70"/>
      <c r="IB78" s="70"/>
      <c r="IC78" s="70"/>
      <c r="ID78" s="70"/>
      <c r="IE78" s="70"/>
      <c r="IF78" s="70"/>
      <c r="IG78" s="70"/>
      <c r="IH78" s="70"/>
      <c r="II78" s="70"/>
      <c r="IJ78" s="70"/>
      <c r="IK78" s="70"/>
      <c r="IL78" s="70"/>
      <c r="IM78" s="70"/>
      <c r="IN78" s="70"/>
      <c r="IO78" s="70"/>
      <c r="IP78" s="70"/>
      <c r="IQ78" s="70"/>
      <c r="IR78" s="70"/>
      <c r="IS78" s="70"/>
      <c r="IT78" s="70"/>
      <c r="IU78" s="70"/>
      <c r="IV78" s="70"/>
      <c r="IW78" s="70"/>
      <c r="IX78" s="70"/>
      <c r="IY78" s="70"/>
      <c r="IZ78" s="70"/>
      <c r="JA78" s="70"/>
      <c r="JB78" s="70"/>
      <c r="JC78" s="70"/>
      <c r="JD78" s="70"/>
      <c r="JE78" s="70"/>
      <c r="JF78" s="70"/>
      <c r="JG78" s="70"/>
      <c r="JH78" s="70"/>
      <c r="JI78" s="70"/>
      <c r="JJ78" s="70"/>
      <c r="JK78" s="70"/>
      <c r="JL78" s="70"/>
      <c r="JM78" s="70"/>
      <c r="JN78" s="70"/>
      <c r="JO78" s="70"/>
      <c r="JP78" s="70"/>
      <c r="JQ78" s="70"/>
      <c r="JR78" s="70"/>
      <c r="JS78" s="70"/>
      <c r="JT78" s="70"/>
      <c r="JU78" s="70"/>
      <c r="JV78" s="70"/>
      <c r="JW78" s="70"/>
      <c r="JX78" s="70"/>
      <c r="JY78" s="70"/>
      <c r="JZ78" s="70"/>
      <c r="KA78" s="70"/>
      <c r="KB78" s="70"/>
      <c r="KC78" s="70"/>
      <c r="KD78" s="70"/>
      <c r="KE78" s="70"/>
      <c r="KF78" s="70"/>
      <c r="KG78" s="70"/>
      <c r="KH78" s="70"/>
      <c r="KI78" s="70"/>
      <c r="KJ78" s="70"/>
      <c r="KK78" s="70"/>
      <c r="KL78" s="70"/>
      <c r="KM78" s="70"/>
      <c r="KN78" s="70"/>
      <c r="KO78" s="70"/>
      <c r="KP78" s="70"/>
      <c r="KQ78" s="70"/>
      <c r="KR78" s="70"/>
      <c r="KS78" s="70"/>
      <c r="KT78" s="70"/>
      <c r="KU78" s="70"/>
      <c r="KV78" s="70"/>
      <c r="KW78" s="70"/>
      <c r="KX78" s="70"/>
      <c r="KY78" s="70"/>
      <c r="KZ78" s="70"/>
      <c r="LA78" s="70"/>
      <c r="LB78" s="70"/>
      <c r="LC78" s="70"/>
      <c r="LD78" s="70"/>
      <c r="LE78" s="70"/>
      <c r="LF78" s="70"/>
      <c r="LG78" s="70"/>
      <c r="LH78" s="70"/>
      <c r="LI78" s="70"/>
      <c r="LJ78" s="70"/>
      <c r="LK78" s="70"/>
      <c r="LL78" s="70"/>
      <c r="LM78" s="70"/>
      <c r="LN78" s="70"/>
      <c r="LO78" s="70"/>
      <c r="LP78" s="70"/>
      <c r="LQ78" s="70"/>
      <c r="LR78" s="70"/>
      <c r="LS78" s="70"/>
      <c r="LT78" s="70"/>
      <c r="LU78" s="70"/>
      <c r="LV78" s="70"/>
      <c r="LW78" s="70"/>
      <c r="LX78" s="70"/>
      <c r="LY78" s="70"/>
      <c r="LZ78" s="70"/>
      <c r="MA78" s="70"/>
      <c r="MB78" s="70"/>
      <c r="MC78" s="70"/>
      <c r="MD78" s="70"/>
      <c r="ME78" s="70"/>
      <c r="MF78" s="70"/>
      <c r="MG78" s="70"/>
      <c r="MH78" s="70"/>
      <c r="MI78" s="70"/>
      <c r="MJ78" s="70"/>
      <c r="MK78" s="70"/>
      <c r="ML78" s="70"/>
      <c r="MM78" s="70"/>
      <c r="MN78" s="70"/>
      <c r="MO78" s="70"/>
      <c r="MP78" s="70"/>
      <c r="MQ78" s="70"/>
      <c r="MR78" s="70"/>
      <c r="MS78" s="70"/>
      <c r="MT78" s="70"/>
      <c r="MU78" s="70"/>
      <c r="MV78" s="70"/>
      <c r="MW78" s="70"/>
      <c r="MX78" s="70"/>
      <c r="MY78" s="70"/>
      <c r="MZ78" s="70"/>
      <c r="NA78" s="70"/>
      <c r="NB78" s="70"/>
      <c r="NC78" s="70"/>
      <c r="ND78" s="70"/>
      <c r="NE78" s="70"/>
      <c r="NF78" s="70"/>
      <c r="NG78" s="70"/>
      <c r="NH78" s="70"/>
      <c r="NI78" s="70"/>
      <c r="NJ78" s="70"/>
      <c r="NK78" s="70"/>
      <c r="NL78" s="70"/>
      <c r="NM78" s="70"/>
      <c r="NN78" s="70"/>
      <c r="NO78" s="70"/>
      <c r="NP78" s="70"/>
      <c r="NQ78" s="70"/>
      <c r="NR78" s="70"/>
      <c r="NS78" s="70"/>
      <c r="NT78" s="70"/>
      <c r="NU78" s="70"/>
      <c r="NV78" s="70"/>
      <c r="NW78" s="70"/>
      <c r="NX78" s="70"/>
      <c r="NY78" s="70"/>
      <c r="NZ78" s="70"/>
      <c r="OA78" s="70"/>
      <c r="OB78" s="70"/>
      <c r="OC78" s="70"/>
      <c r="OD78" s="70"/>
      <c r="OE78" s="70"/>
      <c r="OF78" s="70"/>
      <c r="OG78" s="70"/>
      <c r="OH78" s="70"/>
      <c r="OI78" s="70"/>
      <c r="OJ78" s="70"/>
      <c r="OK78" s="70"/>
      <c r="OL78" s="70"/>
      <c r="OM78" s="70"/>
      <c r="ON78" s="70"/>
      <c r="OO78" s="70"/>
      <c r="OP78" s="70"/>
      <c r="OQ78" s="70"/>
      <c r="OR78" s="70"/>
      <c r="OS78" s="70"/>
      <c r="OT78" s="70"/>
      <c r="OU78" s="70"/>
      <c r="OV78" s="70"/>
      <c r="OW78" s="70"/>
      <c r="OX78" s="70"/>
      <c r="OY78" s="70"/>
      <c r="OZ78" s="70"/>
      <c r="PA78" s="70"/>
      <c r="PB78" s="70"/>
      <c r="PC78" s="70"/>
      <c r="PD78" s="70"/>
      <c r="PE78" s="70"/>
      <c r="PF78" s="70"/>
      <c r="PG78" s="70"/>
      <c r="PH78" s="70"/>
      <c r="PI78" s="70"/>
      <c r="PJ78" s="70"/>
      <c r="PK78" s="70"/>
      <c r="PL78" s="70"/>
      <c r="PM78" s="70"/>
      <c r="PN78" s="70"/>
      <c r="PO78" s="70"/>
      <c r="PP78" s="70"/>
      <c r="PQ78" s="70"/>
      <c r="PR78" s="70"/>
      <c r="PS78" s="70"/>
      <c r="PT78" s="70"/>
      <c r="PU78" s="70"/>
      <c r="PV78" s="70"/>
      <c r="PW78" s="70"/>
      <c r="PX78" s="70"/>
      <c r="PY78" s="70"/>
      <c r="PZ78" s="70"/>
      <c r="QA78" s="70"/>
      <c r="QB78" s="70"/>
      <c r="QC78" s="70"/>
      <c r="QD78" s="70"/>
      <c r="QE78" s="70"/>
      <c r="QF78" s="70"/>
      <c r="QG78" s="70"/>
      <c r="QH78" s="70"/>
      <c r="QI78" s="70"/>
      <c r="QJ78" s="70"/>
      <c r="QK78" s="70"/>
      <c r="QL78" s="70"/>
      <c r="QM78" s="70"/>
      <c r="QN78" s="70"/>
      <c r="QO78" s="70"/>
      <c r="QP78" s="70"/>
      <c r="QQ78" s="70"/>
      <c r="QR78" s="70"/>
      <c r="QS78" s="70"/>
      <c r="QT78" s="70"/>
      <c r="QU78" s="70"/>
      <c r="QV78" s="70"/>
      <c r="QW78" s="70"/>
      <c r="QX78" s="70"/>
      <c r="QY78" s="70"/>
      <c r="QZ78" s="70"/>
      <c r="RA78" s="70"/>
      <c r="RB78" s="70"/>
      <c r="RC78" s="70"/>
      <c r="RD78" s="70"/>
      <c r="RE78" s="70"/>
      <c r="RF78" s="70"/>
      <c r="RG78" s="70"/>
      <c r="RH78" s="70"/>
      <c r="RI78" s="70"/>
      <c r="RJ78" s="70"/>
      <c r="RK78" s="70"/>
      <c r="RL78" s="70"/>
      <c r="RM78" s="70"/>
      <c r="RN78" s="70"/>
      <c r="RO78" s="70"/>
      <c r="RP78" s="70"/>
      <c r="RQ78" s="70"/>
      <c r="RR78" s="70"/>
      <c r="RS78" s="70"/>
      <c r="RT78" s="70"/>
      <c r="RU78" s="70"/>
      <c r="RV78" s="70"/>
      <c r="RW78" s="70"/>
      <c r="RX78" s="70"/>
      <c r="RY78" s="70"/>
      <c r="RZ78" s="70"/>
      <c r="SA78" s="70"/>
      <c r="SB78" s="70"/>
      <c r="SC78" s="70"/>
      <c r="SD78" s="70"/>
      <c r="SE78" s="70"/>
      <c r="SF78" s="70"/>
      <c r="SG78" s="70"/>
      <c r="SH78" s="70"/>
      <c r="SI78" s="70"/>
      <c r="SJ78" s="70"/>
      <c r="SK78" s="70"/>
      <c r="SL78" s="70"/>
      <c r="SM78" s="70"/>
      <c r="SN78" s="70"/>
      <c r="SO78" s="70"/>
      <c r="SP78" s="70"/>
      <c r="SQ78" s="70"/>
      <c r="SR78" s="70"/>
      <c r="SS78" s="70"/>
      <c r="ST78" s="70"/>
      <c r="SU78" s="70"/>
      <c r="SV78" s="70"/>
      <c r="SW78" s="70"/>
      <c r="SX78" s="70"/>
      <c r="SY78" s="70"/>
      <c r="SZ78" s="70"/>
      <c r="TA78" s="70"/>
      <c r="TB78" s="70"/>
      <c r="TC78" s="70"/>
      <c r="TD78" s="70"/>
      <c r="TE78" s="70"/>
      <c r="TF78" s="70"/>
      <c r="TG78" s="70"/>
      <c r="TH78" s="70"/>
      <c r="TI78" s="70"/>
      <c r="TJ78" s="70"/>
      <c r="TK78" s="70"/>
      <c r="TL78" s="70"/>
      <c r="TM78" s="70"/>
      <c r="TN78" s="70"/>
      <c r="TO78" s="70"/>
      <c r="TP78" s="70"/>
      <c r="TQ78" s="70"/>
      <c r="TR78" s="70"/>
      <c r="TS78" s="70"/>
      <c r="TT78" s="70"/>
      <c r="TU78" s="70"/>
      <c r="TV78" s="70"/>
      <c r="TW78" s="70"/>
      <c r="TX78" s="70"/>
      <c r="TY78" s="70"/>
      <c r="TZ78" s="70"/>
      <c r="UA78" s="70"/>
      <c r="UB78" s="70"/>
      <c r="UC78" s="70"/>
      <c r="UD78" s="70"/>
      <c r="UE78" s="70"/>
      <c r="UF78" s="70"/>
      <c r="UG78" s="70"/>
      <c r="UH78" s="70"/>
      <c r="UI78" s="70"/>
      <c r="UJ78" s="70"/>
      <c r="UK78" s="70"/>
      <c r="UL78" s="70"/>
      <c r="UM78" s="70"/>
      <c r="UN78" s="70"/>
      <c r="UO78" s="70"/>
      <c r="UP78" s="70"/>
      <c r="UQ78" s="70"/>
      <c r="UR78" s="70"/>
      <c r="US78" s="70"/>
      <c r="UT78" s="70"/>
      <c r="UU78" s="70"/>
      <c r="UV78" s="70"/>
      <c r="UW78" s="70"/>
      <c r="UX78" s="70"/>
      <c r="UY78" s="70"/>
      <c r="UZ78" s="70"/>
      <c r="VA78" s="70"/>
      <c r="VB78" s="70"/>
      <c r="VC78" s="70"/>
      <c r="VD78" s="70"/>
      <c r="VE78" s="70"/>
      <c r="VF78" s="70"/>
      <c r="VG78" s="70"/>
      <c r="VH78" s="70"/>
      <c r="VI78" s="70"/>
      <c r="VJ78" s="70"/>
      <c r="VK78" s="70"/>
      <c r="VL78" s="70"/>
      <c r="VM78" s="70"/>
      <c r="VN78" s="70"/>
      <c r="VO78" s="70"/>
      <c r="VP78" s="70"/>
      <c r="VQ78" s="70"/>
      <c r="VR78" s="70"/>
      <c r="VS78" s="70"/>
      <c r="VT78" s="70"/>
      <c r="VU78" s="70"/>
      <c r="VV78" s="70"/>
      <c r="VW78" s="70"/>
      <c r="VX78" s="70"/>
      <c r="VY78" s="70"/>
      <c r="VZ78" s="70"/>
      <c r="WA78" s="70"/>
      <c r="WB78" s="70"/>
      <c r="WC78" s="70"/>
      <c r="WD78" s="70"/>
      <c r="WE78" s="70"/>
      <c r="WF78" s="70"/>
      <c r="WG78" s="70"/>
      <c r="WH78" s="70"/>
      <c r="WI78" s="70"/>
      <c r="WJ78" s="70"/>
      <c r="WK78" s="70"/>
      <c r="WL78" s="70"/>
      <c r="WM78" s="70"/>
      <c r="WN78" s="70"/>
      <c r="WO78" s="70"/>
      <c r="WP78" s="70"/>
      <c r="WQ78" s="70"/>
      <c r="WR78" s="70"/>
      <c r="WS78" s="70"/>
      <c r="WT78" s="70"/>
      <c r="WU78" s="70"/>
      <c r="WV78" s="70"/>
      <c r="WW78" s="70"/>
      <c r="WX78" s="70"/>
      <c r="WY78" s="70"/>
      <c r="WZ78" s="70"/>
      <c r="XA78" s="70"/>
      <c r="XB78" s="70"/>
      <c r="XC78" s="70"/>
      <c r="XD78" s="70"/>
      <c r="XE78" s="70"/>
      <c r="XF78" s="70"/>
      <c r="XG78" s="70"/>
      <c r="XH78" s="70"/>
      <c r="XI78" s="70"/>
      <c r="XJ78" s="70"/>
      <c r="XK78" s="70"/>
      <c r="XL78" s="70"/>
      <c r="XM78" s="70"/>
      <c r="XN78" s="70"/>
      <c r="XO78" s="70"/>
      <c r="XP78" s="70"/>
      <c r="XQ78" s="70"/>
      <c r="XR78" s="70"/>
      <c r="XS78" s="70"/>
      <c r="XT78" s="70"/>
      <c r="XU78" s="70"/>
      <c r="XV78" s="70"/>
      <c r="XW78" s="70"/>
      <c r="XX78" s="70"/>
      <c r="XY78" s="70"/>
      <c r="XZ78" s="70"/>
      <c r="YA78" s="70"/>
      <c r="YB78" s="70"/>
      <c r="YC78" s="70"/>
      <c r="YD78" s="70"/>
      <c r="YE78" s="70"/>
      <c r="YF78" s="70"/>
      <c r="YG78" s="70"/>
      <c r="YH78" s="70"/>
      <c r="YI78" s="70"/>
      <c r="YJ78" s="70"/>
      <c r="YK78" s="70"/>
      <c r="YL78" s="70"/>
      <c r="YM78" s="70"/>
      <c r="YN78" s="70"/>
      <c r="YO78" s="70"/>
      <c r="YP78" s="70"/>
      <c r="YQ78" s="70"/>
      <c r="YR78" s="70"/>
      <c r="YS78" s="70"/>
      <c r="YT78" s="70"/>
      <c r="YU78" s="70"/>
      <c r="YV78" s="70"/>
      <c r="YW78" s="70"/>
      <c r="YX78" s="70"/>
      <c r="YY78" s="70"/>
      <c r="YZ78" s="70"/>
      <c r="ZA78" s="70"/>
      <c r="ZB78" s="70"/>
      <c r="ZC78" s="70"/>
      <c r="ZD78" s="70"/>
      <c r="ZE78" s="70"/>
      <c r="ZF78" s="70"/>
      <c r="ZG78" s="70"/>
      <c r="ZH78" s="70"/>
      <c r="ZI78" s="70"/>
      <c r="ZJ78" s="70"/>
      <c r="ZK78" s="70"/>
      <c r="ZL78" s="70"/>
      <c r="ZM78" s="70"/>
      <c r="ZN78" s="70"/>
      <c r="ZO78" s="70"/>
      <c r="ZP78" s="70"/>
      <c r="ZQ78" s="70"/>
      <c r="ZR78" s="70"/>
      <c r="ZS78" s="70"/>
      <c r="ZT78" s="70"/>
      <c r="ZU78" s="70"/>
      <c r="ZV78" s="70"/>
      <c r="ZW78" s="70"/>
      <c r="ZX78" s="70"/>
      <c r="ZY78" s="70"/>
      <c r="ZZ78" s="70"/>
      <c r="AAA78" s="70"/>
      <c r="AAB78" s="70"/>
      <c r="AAC78" s="70"/>
      <c r="AAD78" s="70"/>
      <c r="AAE78" s="70"/>
      <c r="AAF78" s="70"/>
      <c r="AAG78" s="70"/>
      <c r="AAH78" s="70"/>
      <c r="AAI78" s="70"/>
      <c r="AAJ78" s="70"/>
      <c r="AAK78" s="70"/>
      <c r="AAL78" s="70"/>
      <c r="AAM78" s="70"/>
      <c r="AAN78" s="70"/>
      <c r="AAO78" s="70"/>
      <c r="AAP78" s="70"/>
      <c r="AAQ78" s="70"/>
      <c r="AAR78" s="70"/>
      <c r="AAS78" s="70"/>
      <c r="AAT78" s="70"/>
      <c r="AAU78" s="70"/>
      <c r="AAV78" s="70"/>
      <c r="AAW78" s="70"/>
      <c r="AAX78" s="70"/>
      <c r="AAY78" s="70"/>
      <c r="AAZ78" s="70"/>
      <c r="ABA78" s="70"/>
      <c r="ABB78" s="70"/>
      <c r="ABC78" s="70"/>
      <c r="ABD78" s="70"/>
      <c r="ABE78" s="70"/>
      <c r="ABF78" s="70"/>
      <c r="ABG78" s="70"/>
      <c r="ABH78" s="70"/>
      <c r="ABI78" s="70"/>
      <c r="ABJ78" s="70"/>
      <c r="ABK78" s="70"/>
      <c r="ABL78" s="70"/>
      <c r="ABM78" s="70"/>
      <c r="ABN78" s="70"/>
      <c r="ABO78" s="70"/>
      <c r="ABP78" s="70"/>
      <c r="ABQ78" s="70"/>
      <c r="ABR78" s="70"/>
      <c r="ABS78" s="70"/>
      <c r="ABT78" s="70"/>
      <c r="ABU78" s="70"/>
      <c r="ABV78" s="70"/>
      <c r="ABW78" s="70"/>
      <c r="ABX78" s="70"/>
      <c r="ABY78" s="70"/>
      <c r="ABZ78" s="70"/>
      <c r="ACA78" s="70"/>
      <c r="ACB78" s="70"/>
      <c r="ACC78" s="70"/>
      <c r="ACD78" s="70"/>
      <c r="ACE78" s="70"/>
      <c r="ACF78" s="70"/>
      <c r="ACG78" s="70"/>
      <c r="ACH78" s="70"/>
      <c r="ACI78" s="70"/>
      <c r="ACJ78" s="70"/>
      <c r="ACK78" s="70"/>
      <c r="ACL78" s="70"/>
      <c r="ACM78" s="70"/>
      <c r="ACN78" s="70"/>
      <c r="ACO78" s="70"/>
      <c r="ACP78" s="70"/>
      <c r="ACQ78" s="70"/>
      <c r="ACR78" s="70"/>
      <c r="ACS78" s="70"/>
      <c r="ACT78" s="70"/>
      <c r="ACU78" s="70"/>
      <c r="ACV78" s="70"/>
      <c r="ACW78" s="70"/>
      <c r="ACX78" s="70"/>
      <c r="ACY78" s="70"/>
      <c r="ACZ78" s="70"/>
      <c r="ADA78" s="70"/>
      <c r="ADB78" s="70"/>
      <c r="ADC78" s="70"/>
      <c r="ADD78" s="70"/>
      <c r="ADE78" s="70"/>
      <c r="ADF78" s="70"/>
      <c r="ADG78" s="70"/>
      <c r="ADH78" s="70"/>
      <c r="ADI78" s="70"/>
      <c r="ADJ78" s="70"/>
      <c r="ADK78" s="70"/>
      <c r="ADL78" s="70"/>
      <c r="ADM78" s="70"/>
      <c r="ADN78" s="70"/>
      <c r="ADO78" s="70"/>
      <c r="ADP78" s="70"/>
      <c r="ADQ78" s="70"/>
      <c r="ADR78" s="70"/>
      <c r="ADS78" s="70"/>
      <c r="ADT78" s="70"/>
      <c r="ADU78" s="70"/>
      <c r="ADV78" s="70"/>
      <c r="ADW78" s="70"/>
      <c r="ADX78" s="70"/>
      <c r="ADY78" s="70"/>
      <c r="ADZ78" s="70"/>
      <c r="AEA78" s="70"/>
      <c r="AEB78" s="70"/>
      <c r="AEC78" s="70"/>
      <c r="AED78" s="70"/>
      <c r="AEE78" s="70"/>
      <c r="AEF78" s="70"/>
      <c r="AEG78" s="70"/>
      <c r="AEH78" s="70"/>
      <c r="AEI78" s="70"/>
      <c r="AEJ78" s="70"/>
      <c r="AEK78" s="70"/>
      <c r="AEL78" s="70"/>
      <c r="AEM78" s="70"/>
      <c r="AEN78" s="70"/>
      <c r="AEO78" s="70"/>
      <c r="AEP78" s="70"/>
      <c r="AEQ78" s="70"/>
      <c r="AER78" s="70"/>
      <c r="AES78" s="70"/>
      <c r="AET78" s="70"/>
      <c r="AEU78" s="70"/>
      <c r="AEV78" s="70"/>
      <c r="AEW78" s="70"/>
      <c r="AEX78" s="70"/>
      <c r="AEY78" s="70"/>
      <c r="AEZ78" s="70"/>
      <c r="AFA78" s="70"/>
      <c r="AFB78" s="70"/>
      <c r="AFC78" s="70"/>
      <c r="AFD78" s="70"/>
      <c r="AFE78" s="70"/>
      <c r="AFF78" s="70"/>
      <c r="AFG78" s="70"/>
      <c r="AFH78" s="70"/>
      <c r="AFI78" s="70"/>
      <c r="AFJ78" s="70"/>
      <c r="AFK78" s="70"/>
      <c r="AFL78" s="70"/>
      <c r="AFM78" s="70"/>
      <c r="AFN78" s="70"/>
      <c r="AFO78" s="70"/>
      <c r="AFP78" s="70"/>
      <c r="AFQ78" s="70"/>
      <c r="AFR78" s="70"/>
      <c r="AFS78" s="70"/>
      <c r="AFT78" s="70"/>
      <c r="AFU78" s="70"/>
      <c r="AFV78" s="70"/>
      <c r="AFW78" s="70"/>
      <c r="AFX78" s="70"/>
      <c r="AFY78" s="70"/>
      <c r="AFZ78" s="70"/>
      <c r="AGA78" s="70"/>
      <c r="AGB78" s="70"/>
      <c r="AGC78" s="70"/>
      <c r="AGD78" s="70"/>
      <c r="AGE78" s="70"/>
      <c r="AGF78" s="70"/>
      <c r="AGG78" s="70"/>
      <c r="AGH78" s="70"/>
      <c r="AGI78" s="70"/>
      <c r="AGJ78" s="70"/>
      <c r="AGK78" s="70"/>
      <c r="AGL78" s="70"/>
      <c r="AGM78" s="70"/>
      <c r="AGN78" s="70"/>
      <c r="AGO78" s="70"/>
      <c r="AGP78" s="70"/>
      <c r="AGQ78" s="70"/>
      <c r="AGR78" s="70"/>
      <c r="AGS78" s="70"/>
      <c r="AGT78" s="70"/>
      <c r="AGU78" s="70"/>
      <c r="AGV78" s="70"/>
      <c r="AGW78" s="70"/>
      <c r="AGX78" s="70"/>
      <c r="AGY78" s="70"/>
      <c r="AGZ78" s="70"/>
      <c r="AHA78" s="70"/>
      <c r="AHB78" s="70"/>
      <c r="AHC78" s="70"/>
      <c r="AHD78" s="70"/>
      <c r="AHE78" s="70"/>
      <c r="AHF78" s="70"/>
      <c r="AHG78" s="70"/>
      <c r="AHH78" s="70"/>
      <c r="AHI78" s="70"/>
      <c r="AHJ78" s="70"/>
      <c r="AHK78" s="70"/>
      <c r="AHL78" s="70"/>
      <c r="AHM78" s="70"/>
      <c r="AHN78" s="70"/>
      <c r="AHO78" s="70"/>
      <c r="AHP78" s="70"/>
      <c r="AHQ78" s="70"/>
      <c r="AHR78" s="70"/>
      <c r="AHS78" s="70"/>
      <c r="AHT78" s="70"/>
      <c r="AHU78" s="70"/>
      <c r="AHV78" s="70"/>
      <c r="AHW78" s="70"/>
      <c r="AHX78" s="70"/>
      <c r="AHY78" s="70"/>
      <c r="AHZ78" s="70"/>
      <c r="AIA78" s="70"/>
      <c r="AIB78" s="70"/>
      <c r="AIC78" s="70"/>
      <c r="AID78" s="70"/>
      <c r="AIE78" s="70"/>
      <c r="AIF78" s="70"/>
      <c r="AIG78" s="70"/>
      <c r="AIH78" s="70"/>
      <c r="AII78" s="70"/>
      <c r="AIJ78" s="70"/>
      <c r="AIK78" s="70"/>
      <c r="AIL78" s="70"/>
      <c r="AIM78" s="70"/>
      <c r="AIN78" s="70"/>
      <c r="AIO78" s="70"/>
      <c r="AIP78" s="70"/>
      <c r="AIQ78" s="70"/>
      <c r="AIR78" s="70"/>
      <c r="AIS78" s="70"/>
      <c r="AIT78" s="70"/>
      <c r="AIU78" s="70"/>
      <c r="AIV78" s="70"/>
      <c r="AIW78" s="70"/>
      <c r="AIX78" s="70"/>
      <c r="AIY78" s="70"/>
      <c r="AIZ78" s="70"/>
      <c r="AJA78" s="70"/>
      <c r="AJB78" s="70"/>
      <c r="AJC78" s="70"/>
      <c r="AJD78" s="70"/>
      <c r="AJE78" s="70"/>
      <c r="AJF78" s="70"/>
      <c r="AJG78" s="70"/>
      <c r="AJH78" s="70"/>
      <c r="AJI78" s="70"/>
      <c r="AJJ78" s="70"/>
      <c r="AJK78" s="70"/>
      <c r="AJL78" s="70"/>
      <c r="AJM78" s="70"/>
      <c r="AJN78" s="70"/>
      <c r="AJO78" s="70"/>
      <c r="AJP78" s="70"/>
      <c r="AJQ78" s="70"/>
      <c r="AJR78" s="70"/>
      <c r="AJS78" s="70"/>
      <c r="AJT78" s="70"/>
      <c r="AJU78" s="70"/>
      <c r="AJV78" s="70"/>
      <c r="AJW78" s="70"/>
      <c r="AJX78" s="70"/>
      <c r="AJY78" s="70"/>
      <c r="AJZ78" s="70"/>
      <c r="AKA78" s="70"/>
      <c r="AKB78" s="70"/>
      <c r="AKC78" s="70"/>
      <c r="AKD78" s="70"/>
      <c r="AKE78" s="70"/>
      <c r="AKF78" s="70"/>
      <c r="AKG78" s="70"/>
      <c r="AKH78" s="70"/>
      <c r="AKI78" s="70"/>
      <c r="AKJ78" s="70"/>
      <c r="AKK78" s="70"/>
      <c r="AKL78" s="70"/>
      <c r="AKM78" s="70"/>
      <c r="AKN78" s="70"/>
      <c r="AKO78" s="70"/>
      <c r="AKP78" s="70"/>
      <c r="AKQ78" s="70"/>
      <c r="AKR78" s="70"/>
      <c r="AKS78" s="70"/>
      <c r="AKT78" s="70"/>
      <c r="AKU78" s="70"/>
      <c r="AKV78" s="70"/>
      <c r="AKW78" s="70"/>
      <c r="AKX78" s="70"/>
      <c r="AKY78" s="70"/>
      <c r="AKZ78" s="70"/>
      <c r="ALA78" s="70"/>
      <c r="ALB78" s="70"/>
      <c r="ALC78" s="70"/>
      <c r="ALD78" s="70"/>
      <c r="ALE78" s="70"/>
      <c r="ALF78" s="70"/>
      <c r="ALG78" s="70"/>
      <c r="ALH78" s="70"/>
      <c r="ALI78" s="70"/>
      <c r="ALJ78" s="70"/>
      <c r="ALK78" s="70"/>
      <c r="ALL78" s="70"/>
      <c r="ALM78" s="70"/>
      <c r="ALN78" s="70"/>
      <c r="ALO78" s="70"/>
      <c r="ALP78" s="70"/>
      <c r="ALQ78" s="70"/>
      <c r="ALR78" s="70"/>
      <c r="ALS78" s="70"/>
      <c r="ALT78" s="70"/>
      <c r="ALU78" s="70"/>
      <c r="ALV78" s="70"/>
      <c r="ALW78" s="70"/>
      <c r="ALX78" s="70"/>
      <c r="ALY78" s="70"/>
      <c r="ALZ78" s="70"/>
      <c r="AMA78" s="70"/>
      <c r="AMB78" s="70"/>
      <c r="AMC78" s="70"/>
      <c r="AMD78" s="70"/>
      <c r="AME78" s="70"/>
      <c r="AMF78" s="70"/>
      <c r="AMG78" s="70"/>
      <c r="AMH78" s="70"/>
      <c r="AMI78" s="70"/>
      <c r="AMJ78" s="70"/>
      <c r="AMK78" s="70"/>
      <c r="AML78" s="70"/>
      <c r="AMM78" s="70"/>
      <c r="AMN78" s="70"/>
      <c r="AMO78" s="70"/>
      <c r="AMP78" s="70"/>
      <c r="AMQ78" s="70"/>
      <c r="AMR78" s="70"/>
      <c r="AMS78" s="70"/>
      <c r="AMT78" s="70"/>
      <c r="AMU78" s="70"/>
      <c r="AMV78" s="70"/>
      <c r="AMW78" s="70"/>
      <c r="AMX78" s="70"/>
      <c r="AMY78" s="70"/>
      <c r="AMZ78" s="70"/>
      <c r="ANA78" s="70"/>
      <c r="ANB78" s="70"/>
      <c r="ANC78" s="70"/>
      <c r="AND78" s="70"/>
      <c r="ANE78" s="70"/>
      <c r="ANF78" s="70"/>
      <c r="ANG78" s="70"/>
      <c r="ANH78" s="70"/>
      <c r="ANI78" s="70"/>
      <c r="ANJ78" s="70"/>
      <c r="ANK78" s="70"/>
      <c r="ANL78" s="70"/>
      <c r="ANM78" s="70"/>
      <c r="ANN78" s="70"/>
      <c r="ANO78" s="70"/>
      <c r="ANP78" s="70"/>
      <c r="ANQ78" s="70"/>
      <c r="ANR78" s="70"/>
      <c r="ANS78" s="70"/>
      <c r="ANT78" s="70"/>
      <c r="ANU78" s="70"/>
      <c r="ANV78" s="70"/>
      <c r="ANW78" s="70"/>
      <c r="ANX78" s="70"/>
      <c r="ANY78" s="70"/>
      <c r="ANZ78" s="70"/>
      <c r="AOA78" s="70"/>
      <c r="AOB78" s="70"/>
      <c r="AOC78" s="70"/>
      <c r="AOD78" s="70"/>
      <c r="AOE78" s="70"/>
      <c r="AOF78" s="70"/>
      <c r="AOG78" s="70"/>
      <c r="AOH78" s="70"/>
      <c r="AOI78" s="70"/>
      <c r="AOJ78" s="70"/>
      <c r="AOK78" s="70"/>
      <c r="AOL78" s="70"/>
      <c r="AOM78" s="70"/>
      <c r="AON78" s="70"/>
      <c r="AOO78" s="70"/>
      <c r="AOP78" s="70"/>
      <c r="AOQ78" s="70"/>
      <c r="AOR78" s="70"/>
      <c r="AOS78" s="70"/>
      <c r="AOT78" s="70"/>
      <c r="AOU78" s="70"/>
      <c r="AOV78" s="70"/>
      <c r="AOW78" s="70"/>
      <c r="AOX78" s="70"/>
      <c r="AOY78" s="70"/>
      <c r="AOZ78" s="70"/>
      <c r="APA78" s="70"/>
      <c r="APB78" s="70"/>
      <c r="APC78" s="70"/>
      <c r="APD78" s="70"/>
      <c r="APE78" s="70"/>
      <c r="APF78" s="70"/>
      <c r="APG78" s="70"/>
      <c r="APH78" s="70"/>
      <c r="API78" s="70"/>
      <c r="APJ78" s="70"/>
      <c r="APK78" s="70"/>
      <c r="APL78" s="70"/>
      <c r="APM78" s="70"/>
      <c r="APN78" s="70"/>
      <c r="APO78" s="70"/>
      <c r="APP78" s="70"/>
      <c r="APQ78" s="70"/>
      <c r="APR78" s="70"/>
      <c r="APS78" s="70"/>
      <c r="APT78" s="70"/>
      <c r="APU78" s="70"/>
      <c r="APV78" s="70"/>
      <c r="APW78" s="70"/>
      <c r="APX78" s="70"/>
      <c r="APY78" s="70"/>
      <c r="APZ78" s="70"/>
    </row>
    <row r="79" spans="1:1118" s="69" customFormat="1" ht="15" customHeight="1" x14ac:dyDescent="0.2">
      <c r="A79" s="326" t="s">
        <v>716</v>
      </c>
      <c r="B79" s="53">
        <v>1315.178235138271</v>
      </c>
      <c r="C79" s="53">
        <v>625.93828388214115</v>
      </c>
      <c r="D79" s="53">
        <v>143.02083835122664</v>
      </c>
      <c r="E79" s="53"/>
      <c r="F79" s="53">
        <v>4058.9668372702859</v>
      </c>
      <c r="G79" s="53">
        <v>8.8443165346970822</v>
      </c>
      <c r="H79" s="53">
        <v>2501.0258962979528</v>
      </c>
      <c r="I79" s="53">
        <v>2935.5405872167821</v>
      </c>
      <c r="J79" s="53">
        <v>262.98465774811689</v>
      </c>
      <c r="K79" s="53">
        <v>1479.5026629857307</v>
      </c>
      <c r="L79" s="53">
        <v>71.654050646128539</v>
      </c>
      <c r="M79" s="53">
        <v>481.28024073248207</v>
      </c>
      <c r="N79" s="53">
        <v>2.8853466487826123</v>
      </c>
      <c r="O79" s="53">
        <v>13886.821953452594</v>
      </c>
      <c r="P79" s="53">
        <v>763.04763924963061</v>
      </c>
      <c r="Q79" s="2"/>
      <c r="R79" s="2"/>
      <c r="S79" s="327"/>
      <c r="T79" s="875"/>
      <c r="U79" s="2"/>
      <c r="V79" s="2"/>
      <c r="W79" s="2"/>
      <c r="X79" s="2"/>
      <c r="Y79" s="2"/>
      <c r="Z79" s="2"/>
      <c r="AA79" s="2"/>
      <c r="AB79" s="2"/>
      <c r="AC79" s="2"/>
      <c r="AD79" s="2"/>
      <c r="AE79" s="2"/>
      <c r="AF79" s="2"/>
      <c r="AG79" s="2"/>
      <c r="AH79" s="2"/>
      <c r="AI79" s="120"/>
      <c r="AJ79" s="120"/>
      <c r="AK79" s="120"/>
      <c r="AL79" s="12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c r="CB79" s="70"/>
      <c r="CC79" s="70"/>
      <c r="CD79" s="70"/>
      <c r="CE79" s="70"/>
      <c r="CF79" s="70"/>
      <c r="CG79" s="70"/>
      <c r="CH79" s="70"/>
      <c r="CI79" s="70"/>
      <c r="CJ79" s="70"/>
      <c r="CK79" s="70"/>
      <c r="CL79" s="70"/>
      <c r="CM79" s="70"/>
      <c r="CN79" s="70"/>
      <c r="CO79" s="70"/>
      <c r="CP79" s="70"/>
      <c r="CQ79" s="70"/>
      <c r="CR79" s="70"/>
      <c r="CS79" s="70"/>
      <c r="CT79" s="70"/>
      <c r="CU79" s="70"/>
      <c r="CV79" s="70"/>
      <c r="CW79" s="70"/>
      <c r="CX79" s="70"/>
      <c r="CY79" s="70"/>
      <c r="CZ79" s="70"/>
      <c r="DA79" s="70"/>
      <c r="DB79" s="70"/>
      <c r="DC79" s="70"/>
      <c r="DD79" s="70"/>
      <c r="DE79" s="70"/>
      <c r="DF79" s="70"/>
      <c r="DG79" s="70"/>
      <c r="DH79" s="70"/>
      <c r="DI79" s="70"/>
      <c r="DJ79" s="70"/>
      <c r="DK79" s="70"/>
      <c r="DL79" s="70"/>
      <c r="DM79" s="70"/>
      <c r="DN79" s="70"/>
      <c r="DO79" s="70"/>
      <c r="DP79" s="70"/>
      <c r="DQ79" s="70"/>
      <c r="DR79" s="70"/>
      <c r="DS79" s="70"/>
      <c r="DT79" s="70"/>
      <c r="DU79" s="70"/>
      <c r="DV79" s="70"/>
      <c r="DW79" s="70"/>
      <c r="DX79" s="70"/>
      <c r="DY79" s="70"/>
      <c r="DZ79" s="70"/>
      <c r="EA79" s="70"/>
      <c r="EB79" s="70"/>
      <c r="EC79" s="70"/>
      <c r="ED79" s="70"/>
      <c r="EE79" s="70"/>
      <c r="EF79" s="70"/>
      <c r="EG79" s="70"/>
      <c r="EH79" s="70"/>
      <c r="EI79" s="70"/>
      <c r="EJ79" s="70"/>
      <c r="EK79" s="70"/>
      <c r="EL79" s="70"/>
      <c r="EM79" s="70"/>
      <c r="EN79" s="70"/>
      <c r="EO79" s="70"/>
      <c r="EP79" s="70"/>
      <c r="EQ79" s="70"/>
      <c r="ER79" s="70"/>
      <c r="ES79" s="70"/>
      <c r="ET79" s="70"/>
      <c r="EU79" s="70"/>
      <c r="EV79" s="70"/>
      <c r="EW79" s="70"/>
      <c r="EX79" s="70"/>
      <c r="EY79" s="70"/>
      <c r="EZ79" s="70"/>
      <c r="FA79" s="70"/>
      <c r="FB79" s="70"/>
      <c r="FC79" s="70"/>
      <c r="FD79" s="70"/>
      <c r="FE79" s="70"/>
      <c r="FF79" s="70"/>
      <c r="FG79" s="70"/>
      <c r="FH79" s="70"/>
      <c r="FI79" s="70"/>
      <c r="FJ79" s="70"/>
      <c r="FK79" s="70"/>
      <c r="FL79" s="70"/>
      <c r="FM79" s="70"/>
      <c r="FN79" s="70"/>
      <c r="FO79" s="70"/>
      <c r="FP79" s="70"/>
      <c r="FQ79" s="70"/>
      <c r="FR79" s="70"/>
      <c r="FS79" s="70"/>
      <c r="FT79" s="70"/>
      <c r="FU79" s="70"/>
      <c r="FV79" s="70"/>
      <c r="FW79" s="70"/>
      <c r="FX79" s="70"/>
      <c r="FY79" s="70"/>
      <c r="FZ79" s="70"/>
      <c r="GA79" s="70"/>
      <c r="GB79" s="70"/>
      <c r="GC79" s="70"/>
      <c r="GD79" s="70"/>
      <c r="GE79" s="70"/>
      <c r="GF79" s="70"/>
      <c r="GG79" s="70"/>
      <c r="GH79" s="70"/>
      <c r="GI79" s="70"/>
      <c r="GJ79" s="70"/>
      <c r="GK79" s="70"/>
      <c r="GL79" s="70"/>
      <c r="GM79" s="70"/>
      <c r="GN79" s="70"/>
      <c r="GO79" s="70"/>
      <c r="GP79" s="70"/>
      <c r="GQ79" s="70"/>
      <c r="GR79" s="70"/>
      <c r="GS79" s="70"/>
      <c r="GT79" s="70"/>
      <c r="GU79" s="70"/>
      <c r="GV79" s="70"/>
      <c r="GW79" s="70"/>
      <c r="GX79" s="70"/>
      <c r="GY79" s="70"/>
      <c r="GZ79" s="70"/>
      <c r="HA79" s="70"/>
      <c r="HB79" s="70"/>
      <c r="HC79" s="70"/>
      <c r="HD79" s="70"/>
      <c r="HE79" s="70"/>
      <c r="HF79" s="70"/>
      <c r="HG79" s="70"/>
      <c r="HH79" s="70"/>
      <c r="HI79" s="70"/>
      <c r="HJ79" s="70"/>
      <c r="HK79" s="70"/>
      <c r="HL79" s="70"/>
      <c r="HM79" s="70"/>
      <c r="HN79" s="70"/>
      <c r="HO79" s="70"/>
      <c r="HP79" s="70"/>
      <c r="HQ79" s="70"/>
      <c r="HR79" s="70"/>
      <c r="HS79" s="70"/>
      <c r="HT79" s="70"/>
      <c r="HU79" s="70"/>
      <c r="HV79" s="70"/>
      <c r="HW79" s="70"/>
      <c r="HX79" s="70"/>
      <c r="HY79" s="70"/>
      <c r="HZ79" s="70"/>
      <c r="IA79" s="70"/>
      <c r="IB79" s="70"/>
      <c r="IC79" s="70"/>
      <c r="ID79" s="70"/>
      <c r="IE79" s="70"/>
      <c r="IF79" s="70"/>
      <c r="IG79" s="70"/>
      <c r="IH79" s="70"/>
      <c r="II79" s="70"/>
      <c r="IJ79" s="70"/>
      <c r="IK79" s="70"/>
      <c r="IL79" s="70"/>
      <c r="IM79" s="70"/>
      <c r="IN79" s="70"/>
      <c r="IO79" s="70"/>
      <c r="IP79" s="70"/>
      <c r="IQ79" s="70"/>
      <c r="IR79" s="70"/>
      <c r="IS79" s="70"/>
      <c r="IT79" s="70"/>
      <c r="IU79" s="70"/>
      <c r="IV79" s="70"/>
      <c r="IW79" s="70"/>
      <c r="IX79" s="70"/>
      <c r="IY79" s="70"/>
      <c r="IZ79" s="70"/>
      <c r="JA79" s="70"/>
      <c r="JB79" s="70"/>
      <c r="JC79" s="70"/>
      <c r="JD79" s="70"/>
      <c r="JE79" s="70"/>
      <c r="JF79" s="70"/>
      <c r="JG79" s="70"/>
      <c r="JH79" s="70"/>
      <c r="JI79" s="70"/>
      <c r="JJ79" s="70"/>
      <c r="JK79" s="70"/>
      <c r="JL79" s="70"/>
      <c r="JM79" s="70"/>
      <c r="JN79" s="70"/>
      <c r="JO79" s="70"/>
      <c r="JP79" s="70"/>
      <c r="JQ79" s="70"/>
      <c r="JR79" s="70"/>
      <c r="JS79" s="70"/>
      <c r="JT79" s="70"/>
      <c r="JU79" s="70"/>
      <c r="JV79" s="70"/>
      <c r="JW79" s="70"/>
      <c r="JX79" s="70"/>
      <c r="JY79" s="70"/>
      <c r="JZ79" s="70"/>
      <c r="KA79" s="70"/>
      <c r="KB79" s="70"/>
      <c r="KC79" s="70"/>
      <c r="KD79" s="70"/>
      <c r="KE79" s="70"/>
      <c r="KF79" s="70"/>
      <c r="KG79" s="70"/>
      <c r="KH79" s="70"/>
      <c r="KI79" s="70"/>
      <c r="KJ79" s="70"/>
      <c r="KK79" s="70"/>
      <c r="KL79" s="70"/>
      <c r="KM79" s="70"/>
      <c r="KN79" s="70"/>
      <c r="KO79" s="70"/>
      <c r="KP79" s="70"/>
      <c r="KQ79" s="70"/>
      <c r="KR79" s="70"/>
      <c r="KS79" s="70"/>
      <c r="KT79" s="70"/>
      <c r="KU79" s="70"/>
      <c r="KV79" s="70"/>
      <c r="KW79" s="70"/>
      <c r="KX79" s="70"/>
      <c r="KY79" s="70"/>
      <c r="KZ79" s="70"/>
      <c r="LA79" s="70"/>
      <c r="LB79" s="70"/>
      <c r="LC79" s="70"/>
      <c r="LD79" s="70"/>
      <c r="LE79" s="70"/>
      <c r="LF79" s="70"/>
      <c r="LG79" s="70"/>
      <c r="LH79" s="70"/>
      <c r="LI79" s="70"/>
      <c r="LJ79" s="70"/>
      <c r="LK79" s="70"/>
      <c r="LL79" s="70"/>
      <c r="LM79" s="70"/>
      <c r="LN79" s="70"/>
      <c r="LO79" s="70"/>
      <c r="LP79" s="70"/>
      <c r="LQ79" s="70"/>
      <c r="LR79" s="70"/>
      <c r="LS79" s="70"/>
      <c r="LT79" s="70"/>
      <c r="LU79" s="70"/>
      <c r="LV79" s="70"/>
      <c r="LW79" s="70"/>
      <c r="LX79" s="70"/>
      <c r="LY79" s="70"/>
      <c r="LZ79" s="70"/>
      <c r="MA79" s="70"/>
      <c r="MB79" s="70"/>
      <c r="MC79" s="70"/>
      <c r="MD79" s="70"/>
      <c r="ME79" s="70"/>
      <c r="MF79" s="70"/>
      <c r="MG79" s="70"/>
      <c r="MH79" s="70"/>
      <c r="MI79" s="70"/>
      <c r="MJ79" s="70"/>
      <c r="MK79" s="70"/>
      <c r="ML79" s="70"/>
      <c r="MM79" s="70"/>
      <c r="MN79" s="70"/>
      <c r="MO79" s="70"/>
      <c r="MP79" s="70"/>
      <c r="MQ79" s="70"/>
      <c r="MR79" s="70"/>
      <c r="MS79" s="70"/>
      <c r="MT79" s="70"/>
      <c r="MU79" s="70"/>
      <c r="MV79" s="70"/>
      <c r="MW79" s="70"/>
      <c r="MX79" s="70"/>
      <c r="MY79" s="70"/>
      <c r="MZ79" s="70"/>
      <c r="NA79" s="70"/>
      <c r="NB79" s="70"/>
      <c r="NC79" s="70"/>
      <c r="ND79" s="70"/>
      <c r="NE79" s="70"/>
      <c r="NF79" s="70"/>
      <c r="NG79" s="70"/>
      <c r="NH79" s="70"/>
      <c r="NI79" s="70"/>
      <c r="NJ79" s="70"/>
      <c r="NK79" s="70"/>
      <c r="NL79" s="70"/>
      <c r="NM79" s="70"/>
      <c r="NN79" s="70"/>
      <c r="NO79" s="70"/>
      <c r="NP79" s="70"/>
      <c r="NQ79" s="70"/>
      <c r="NR79" s="70"/>
      <c r="NS79" s="70"/>
      <c r="NT79" s="70"/>
      <c r="NU79" s="70"/>
      <c r="NV79" s="70"/>
      <c r="NW79" s="70"/>
      <c r="NX79" s="70"/>
      <c r="NY79" s="70"/>
      <c r="NZ79" s="70"/>
      <c r="OA79" s="70"/>
      <c r="OB79" s="70"/>
      <c r="OC79" s="70"/>
      <c r="OD79" s="70"/>
      <c r="OE79" s="70"/>
      <c r="OF79" s="70"/>
      <c r="OG79" s="70"/>
      <c r="OH79" s="70"/>
      <c r="OI79" s="70"/>
      <c r="OJ79" s="70"/>
      <c r="OK79" s="70"/>
      <c r="OL79" s="70"/>
      <c r="OM79" s="70"/>
      <c r="ON79" s="70"/>
      <c r="OO79" s="70"/>
      <c r="OP79" s="70"/>
      <c r="OQ79" s="70"/>
      <c r="OR79" s="70"/>
      <c r="OS79" s="70"/>
      <c r="OT79" s="70"/>
      <c r="OU79" s="70"/>
      <c r="OV79" s="70"/>
      <c r="OW79" s="70"/>
      <c r="OX79" s="70"/>
      <c r="OY79" s="70"/>
      <c r="OZ79" s="70"/>
      <c r="PA79" s="70"/>
      <c r="PB79" s="70"/>
      <c r="PC79" s="70"/>
      <c r="PD79" s="70"/>
      <c r="PE79" s="70"/>
      <c r="PF79" s="70"/>
      <c r="PG79" s="70"/>
      <c r="PH79" s="70"/>
      <c r="PI79" s="70"/>
      <c r="PJ79" s="70"/>
      <c r="PK79" s="70"/>
      <c r="PL79" s="70"/>
      <c r="PM79" s="70"/>
      <c r="PN79" s="70"/>
      <c r="PO79" s="70"/>
      <c r="PP79" s="70"/>
      <c r="PQ79" s="70"/>
      <c r="PR79" s="70"/>
      <c r="PS79" s="70"/>
      <c r="PT79" s="70"/>
      <c r="PU79" s="70"/>
      <c r="PV79" s="70"/>
      <c r="PW79" s="70"/>
      <c r="PX79" s="70"/>
      <c r="PY79" s="70"/>
      <c r="PZ79" s="70"/>
      <c r="QA79" s="70"/>
      <c r="QB79" s="70"/>
      <c r="QC79" s="70"/>
      <c r="QD79" s="70"/>
      <c r="QE79" s="70"/>
      <c r="QF79" s="70"/>
      <c r="QG79" s="70"/>
      <c r="QH79" s="70"/>
      <c r="QI79" s="70"/>
      <c r="QJ79" s="70"/>
      <c r="QK79" s="70"/>
      <c r="QL79" s="70"/>
      <c r="QM79" s="70"/>
      <c r="QN79" s="70"/>
      <c r="QO79" s="70"/>
      <c r="QP79" s="70"/>
      <c r="QQ79" s="70"/>
      <c r="QR79" s="70"/>
      <c r="QS79" s="70"/>
      <c r="QT79" s="70"/>
      <c r="QU79" s="70"/>
      <c r="QV79" s="70"/>
      <c r="QW79" s="70"/>
      <c r="QX79" s="70"/>
      <c r="QY79" s="70"/>
      <c r="QZ79" s="70"/>
      <c r="RA79" s="70"/>
      <c r="RB79" s="70"/>
      <c r="RC79" s="70"/>
      <c r="RD79" s="70"/>
      <c r="RE79" s="70"/>
      <c r="RF79" s="70"/>
      <c r="RG79" s="70"/>
      <c r="RH79" s="70"/>
      <c r="RI79" s="70"/>
      <c r="RJ79" s="70"/>
      <c r="RK79" s="70"/>
      <c r="RL79" s="70"/>
      <c r="RM79" s="70"/>
      <c r="RN79" s="70"/>
      <c r="RO79" s="70"/>
      <c r="RP79" s="70"/>
      <c r="RQ79" s="70"/>
      <c r="RR79" s="70"/>
      <c r="RS79" s="70"/>
      <c r="RT79" s="70"/>
      <c r="RU79" s="70"/>
      <c r="RV79" s="70"/>
      <c r="RW79" s="70"/>
      <c r="RX79" s="70"/>
      <c r="RY79" s="70"/>
      <c r="RZ79" s="70"/>
      <c r="SA79" s="70"/>
      <c r="SB79" s="70"/>
      <c r="SC79" s="70"/>
      <c r="SD79" s="70"/>
      <c r="SE79" s="70"/>
      <c r="SF79" s="70"/>
      <c r="SG79" s="70"/>
      <c r="SH79" s="70"/>
      <c r="SI79" s="70"/>
      <c r="SJ79" s="70"/>
      <c r="SK79" s="70"/>
      <c r="SL79" s="70"/>
      <c r="SM79" s="70"/>
      <c r="SN79" s="70"/>
      <c r="SO79" s="70"/>
      <c r="SP79" s="70"/>
      <c r="SQ79" s="70"/>
      <c r="SR79" s="70"/>
      <c r="SS79" s="70"/>
      <c r="ST79" s="70"/>
      <c r="SU79" s="70"/>
      <c r="SV79" s="70"/>
      <c r="SW79" s="70"/>
      <c r="SX79" s="70"/>
      <c r="SY79" s="70"/>
      <c r="SZ79" s="70"/>
      <c r="TA79" s="70"/>
      <c r="TB79" s="70"/>
      <c r="TC79" s="70"/>
      <c r="TD79" s="70"/>
      <c r="TE79" s="70"/>
      <c r="TF79" s="70"/>
      <c r="TG79" s="70"/>
      <c r="TH79" s="70"/>
      <c r="TI79" s="70"/>
      <c r="TJ79" s="70"/>
      <c r="TK79" s="70"/>
      <c r="TL79" s="70"/>
      <c r="TM79" s="70"/>
      <c r="TN79" s="70"/>
      <c r="TO79" s="70"/>
      <c r="TP79" s="70"/>
      <c r="TQ79" s="70"/>
      <c r="TR79" s="70"/>
      <c r="TS79" s="70"/>
      <c r="TT79" s="70"/>
      <c r="TU79" s="70"/>
      <c r="TV79" s="70"/>
      <c r="TW79" s="70"/>
      <c r="TX79" s="70"/>
      <c r="TY79" s="70"/>
      <c r="TZ79" s="70"/>
      <c r="UA79" s="70"/>
      <c r="UB79" s="70"/>
      <c r="UC79" s="70"/>
      <c r="UD79" s="70"/>
      <c r="UE79" s="70"/>
      <c r="UF79" s="70"/>
      <c r="UG79" s="70"/>
      <c r="UH79" s="70"/>
      <c r="UI79" s="70"/>
      <c r="UJ79" s="70"/>
      <c r="UK79" s="70"/>
      <c r="UL79" s="70"/>
      <c r="UM79" s="70"/>
      <c r="UN79" s="70"/>
      <c r="UO79" s="70"/>
      <c r="UP79" s="70"/>
      <c r="UQ79" s="70"/>
      <c r="UR79" s="70"/>
      <c r="US79" s="70"/>
      <c r="UT79" s="70"/>
      <c r="UU79" s="70"/>
      <c r="UV79" s="70"/>
      <c r="UW79" s="70"/>
      <c r="UX79" s="70"/>
      <c r="UY79" s="70"/>
      <c r="UZ79" s="70"/>
      <c r="VA79" s="70"/>
      <c r="VB79" s="70"/>
      <c r="VC79" s="70"/>
      <c r="VD79" s="70"/>
      <c r="VE79" s="70"/>
      <c r="VF79" s="70"/>
      <c r="VG79" s="70"/>
      <c r="VH79" s="70"/>
      <c r="VI79" s="70"/>
      <c r="VJ79" s="70"/>
      <c r="VK79" s="70"/>
      <c r="VL79" s="70"/>
      <c r="VM79" s="70"/>
      <c r="VN79" s="70"/>
      <c r="VO79" s="70"/>
      <c r="VP79" s="70"/>
      <c r="VQ79" s="70"/>
      <c r="VR79" s="70"/>
      <c r="VS79" s="70"/>
      <c r="VT79" s="70"/>
      <c r="VU79" s="70"/>
      <c r="VV79" s="70"/>
      <c r="VW79" s="70"/>
      <c r="VX79" s="70"/>
      <c r="VY79" s="70"/>
      <c r="VZ79" s="70"/>
      <c r="WA79" s="70"/>
      <c r="WB79" s="70"/>
      <c r="WC79" s="70"/>
      <c r="WD79" s="70"/>
      <c r="WE79" s="70"/>
      <c r="WF79" s="70"/>
      <c r="WG79" s="70"/>
      <c r="WH79" s="70"/>
      <c r="WI79" s="70"/>
      <c r="WJ79" s="70"/>
      <c r="WK79" s="70"/>
      <c r="WL79" s="70"/>
      <c r="WM79" s="70"/>
      <c r="WN79" s="70"/>
      <c r="WO79" s="70"/>
      <c r="WP79" s="70"/>
      <c r="WQ79" s="70"/>
      <c r="WR79" s="70"/>
      <c r="WS79" s="70"/>
      <c r="WT79" s="70"/>
      <c r="WU79" s="70"/>
      <c r="WV79" s="70"/>
      <c r="WW79" s="70"/>
      <c r="WX79" s="70"/>
      <c r="WY79" s="70"/>
      <c r="WZ79" s="70"/>
      <c r="XA79" s="70"/>
      <c r="XB79" s="70"/>
      <c r="XC79" s="70"/>
      <c r="XD79" s="70"/>
      <c r="XE79" s="70"/>
      <c r="XF79" s="70"/>
      <c r="XG79" s="70"/>
      <c r="XH79" s="70"/>
      <c r="XI79" s="70"/>
      <c r="XJ79" s="70"/>
      <c r="XK79" s="70"/>
      <c r="XL79" s="70"/>
      <c r="XM79" s="70"/>
      <c r="XN79" s="70"/>
      <c r="XO79" s="70"/>
      <c r="XP79" s="70"/>
      <c r="XQ79" s="70"/>
      <c r="XR79" s="70"/>
      <c r="XS79" s="70"/>
      <c r="XT79" s="70"/>
      <c r="XU79" s="70"/>
      <c r="XV79" s="70"/>
      <c r="XW79" s="70"/>
      <c r="XX79" s="70"/>
      <c r="XY79" s="70"/>
      <c r="XZ79" s="70"/>
      <c r="YA79" s="70"/>
      <c r="YB79" s="70"/>
      <c r="YC79" s="70"/>
      <c r="YD79" s="70"/>
      <c r="YE79" s="70"/>
      <c r="YF79" s="70"/>
      <c r="YG79" s="70"/>
      <c r="YH79" s="70"/>
      <c r="YI79" s="70"/>
      <c r="YJ79" s="70"/>
      <c r="YK79" s="70"/>
      <c r="YL79" s="70"/>
      <c r="YM79" s="70"/>
      <c r="YN79" s="70"/>
      <c r="YO79" s="70"/>
      <c r="YP79" s="70"/>
      <c r="YQ79" s="70"/>
      <c r="YR79" s="70"/>
      <c r="YS79" s="70"/>
      <c r="YT79" s="70"/>
      <c r="YU79" s="70"/>
      <c r="YV79" s="70"/>
      <c r="YW79" s="70"/>
      <c r="YX79" s="70"/>
      <c r="YY79" s="70"/>
      <c r="YZ79" s="70"/>
      <c r="ZA79" s="70"/>
      <c r="ZB79" s="70"/>
      <c r="ZC79" s="70"/>
      <c r="ZD79" s="70"/>
      <c r="ZE79" s="70"/>
      <c r="ZF79" s="70"/>
      <c r="ZG79" s="70"/>
      <c r="ZH79" s="70"/>
      <c r="ZI79" s="70"/>
      <c r="ZJ79" s="70"/>
      <c r="ZK79" s="70"/>
      <c r="ZL79" s="70"/>
      <c r="ZM79" s="70"/>
      <c r="ZN79" s="70"/>
      <c r="ZO79" s="70"/>
      <c r="ZP79" s="70"/>
      <c r="ZQ79" s="70"/>
      <c r="ZR79" s="70"/>
      <c r="ZS79" s="70"/>
      <c r="ZT79" s="70"/>
      <c r="ZU79" s="70"/>
      <c r="ZV79" s="70"/>
      <c r="ZW79" s="70"/>
      <c r="ZX79" s="70"/>
      <c r="ZY79" s="70"/>
      <c r="ZZ79" s="70"/>
      <c r="AAA79" s="70"/>
      <c r="AAB79" s="70"/>
      <c r="AAC79" s="70"/>
      <c r="AAD79" s="70"/>
      <c r="AAE79" s="70"/>
      <c r="AAF79" s="70"/>
      <c r="AAG79" s="70"/>
      <c r="AAH79" s="70"/>
      <c r="AAI79" s="70"/>
      <c r="AAJ79" s="70"/>
      <c r="AAK79" s="70"/>
      <c r="AAL79" s="70"/>
      <c r="AAM79" s="70"/>
      <c r="AAN79" s="70"/>
      <c r="AAO79" s="70"/>
      <c r="AAP79" s="70"/>
      <c r="AAQ79" s="70"/>
      <c r="AAR79" s="70"/>
      <c r="AAS79" s="70"/>
      <c r="AAT79" s="70"/>
      <c r="AAU79" s="70"/>
      <c r="AAV79" s="70"/>
      <c r="AAW79" s="70"/>
      <c r="AAX79" s="70"/>
      <c r="AAY79" s="70"/>
      <c r="AAZ79" s="70"/>
      <c r="ABA79" s="70"/>
      <c r="ABB79" s="70"/>
      <c r="ABC79" s="70"/>
      <c r="ABD79" s="70"/>
      <c r="ABE79" s="70"/>
      <c r="ABF79" s="70"/>
      <c r="ABG79" s="70"/>
      <c r="ABH79" s="70"/>
      <c r="ABI79" s="70"/>
      <c r="ABJ79" s="70"/>
      <c r="ABK79" s="70"/>
      <c r="ABL79" s="70"/>
      <c r="ABM79" s="70"/>
      <c r="ABN79" s="70"/>
      <c r="ABO79" s="70"/>
      <c r="ABP79" s="70"/>
      <c r="ABQ79" s="70"/>
      <c r="ABR79" s="70"/>
      <c r="ABS79" s="70"/>
      <c r="ABT79" s="70"/>
      <c r="ABU79" s="70"/>
      <c r="ABV79" s="70"/>
      <c r="ABW79" s="70"/>
      <c r="ABX79" s="70"/>
      <c r="ABY79" s="70"/>
      <c r="ABZ79" s="70"/>
      <c r="ACA79" s="70"/>
      <c r="ACB79" s="70"/>
      <c r="ACC79" s="70"/>
      <c r="ACD79" s="70"/>
      <c r="ACE79" s="70"/>
      <c r="ACF79" s="70"/>
      <c r="ACG79" s="70"/>
      <c r="ACH79" s="70"/>
      <c r="ACI79" s="70"/>
      <c r="ACJ79" s="70"/>
      <c r="ACK79" s="70"/>
      <c r="ACL79" s="70"/>
      <c r="ACM79" s="70"/>
      <c r="ACN79" s="70"/>
      <c r="ACO79" s="70"/>
      <c r="ACP79" s="70"/>
      <c r="ACQ79" s="70"/>
      <c r="ACR79" s="70"/>
      <c r="ACS79" s="70"/>
      <c r="ACT79" s="70"/>
      <c r="ACU79" s="70"/>
      <c r="ACV79" s="70"/>
      <c r="ACW79" s="70"/>
      <c r="ACX79" s="70"/>
      <c r="ACY79" s="70"/>
      <c r="ACZ79" s="70"/>
      <c r="ADA79" s="70"/>
      <c r="ADB79" s="70"/>
      <c r="ADC79" s="70"/>
      <c r="ADD79" s="70"/>
      <c r="ADE79" s="70"/>
      <c r="ADF79" s="70"/>
      <c r="ADG79" s="70"/>
      <c r="ADH79" s="70"/>
      <c r="ADI79" s="70"/>
      <c r="ADJ79" s="70"/>
      <c r="ADK79" s="70"/>
      <c r="ADL79" s="70"/>
      <c r="ADM79" s="70"/>
      <c r="ADN79" s="70"/>
      <c r="ADO79" s="70"/>
      <c r="ADP79" s="70"/>
      <c r="ADQ79" s="70"/>
      <c r="ADR79" s="70"/>
      <c r="ADS79" s="70"/>
      <c r="ADT79" s="70"/>
      <c r="ADU79" s="70"/>
      <c r="ADV79" s="70"/>
      <c r="ADW79" s="70"/>
      <c r="ADX79" s="70"/>
      <c r="ADY79" s="70"/>
      <c r="ADZ79" s="70"/>
      <c r="AEA79" s="70"/>
      <c r="AEB79" s="70"/>
      <c r="AEC79" s="70"/>
      <c r="AED79" s="70"/>
      <c r="AEE79" s="70"/>
      <c r="AEF79" s="70"/>
      <c r="AEG79" s="70"/>
      <c r="AEH79" s="70"/>
      <c r="AEI79" s="70"/>
      <c r="AEJ79" s="70"/>
      <c r="AEK79" s="70"/>
      <c r="AEL79" s="70"/>
      <c r="AEM79" s="70"/>
      <c r="AEN79" s="70"/>
      <c r="AEO79" s="70"/>
      <c r="AEP79" s="70"/>
      <c r="AEQ79" s="70"/>
      <c r="AER79" s="70"/>
      <c r="AES79" s="70"/>
      <c r="AET79" s="70"/>
      <c r="AEU79" s="70"/>
      <c r="AEV79" s="70"/>
      <c r="AEW79" s="70"/>
      <c r="AEX79" s="70"/>
      <c r="AEY79" s="70"/>
      <c r="AEZ79" s="70"/>
      <c r="AFA79" s="70"/>
      <c r="AFB79" s="70"/>
      <c r="AFC79" s="70"/>
      <c r="AFD79" s="70"/>
      <c r="AFE79" s="70"/>
      <c r="AFF79" s="70"/>
      <c r="AFG79" s="70"/>
      <c r="AFH79" s="70"/>
      <c r="AFI79" s="70"/>
      <c r="AFJ79" s="70"/>
      <c r="AFK79" s="70"/>
      <c r="AFL79" s="70"/>
      <c r="AFM79" s="70"/>
      <c r="AFN79" s="70"/>
      <c r="AFO79" s="70"/>
      <c r="AFP79" s="70"/>
      <c r="AFQ79" s="70"/>
      <c r="AFR79" s="70"/>
      <c r="AFS79" s="70"/>
      <c r="AFT79" s="70"/>
      <c r="AFU79" s="70"/>
      <c r="AFV79" s="70"/>
      <c r="AFW79" s="70"/>
      <c r="AFX79" s="70"/>
      <c r="AFY79" s="70"/>
      <c r="AFZ79" s="70"/>
      <c r="AGA79" s="70"/>
      <c r="AGB79" s="70"/>
      <c r="AGC79" s="70"/>
      <c r="AGD79" s="70"/>
      <c r="AGE79" s="70"/>
      <c r="AGF79" s="70"/>
      <c r="AGG79" s="70"/>
      <c r="AGH79" s="70"/>
      <c r="AGI79" s="70"/>
      <c r="AGJ79" s="70"/>
      <c r="AGK79" s="70"/>
      <c r="AGL79" s="70"/>
      <c r="AGM79" s="70"/>
      <c r="AGN79" s="70"/>
      <c r="AGO79" s="70"/>
      <c r="AGP79" s="70"/>
      <c r="AGQ79" s="70"/>
      <c r="AGR79" s="70"/>
      <c r="AGS79" s="70"/>
      <c r="AGT79" s="70"/>
      <c r="AGU79" s="70"/>
      <c r="AGV79" s="70"/>
      <c r="AGW79" s="70"/>
      <c r="AGX79" s="70"/>
      <c r="AGY79" s="70"/>
      <c r="AGZ79" s="70"/>
      <c r="AHA79" s="70"/>
      <c r="AHB79" s="70"/>
      <c r="AHC79" s="70"/>
      <c r="AHD79" s="70"/>
      <c r="AHE79" s="70"/>
      <c r="AHF79" s="70"/>
      <c r="AHG79" s="70"/>
      <c r="AHH79" s="70"/>
      <c r="AHI79" s="70"/>
      <c r="AHJ79" s="70"/>
      <c r="AHK79" s="70"/>
      <c r="AHL79" s="70"/>
      <c r="AHM79" s="70"/>
      <c r="AHN79" s="70"/>
      <c r="AHO79" s="70"/>
      <c r="AHP79" s="70"/>
      <c r="AHQ79" s="70"/>
      <c r="AHR79" s="70"/>
      <c r="AHS79" s="70"/>
      <c r="AHT79" s="70"/>
      <c r="AHU79" s="70"/>
      <c r="AHV79" s="70"/>
      <c r="AHW79" s="70"/>
      <c r="AHX79" s="70"/>
      <c r="AHY79" s="70"/>
      <c r="AHZ79" s="70"/>
      <c r="AIA79" s="70"/>
      <c r="AIB79" s="70"/>
      <c r="AIC79" s="70"/>
      <c r="AID79" s="70"/>
      <c r="AIE79" s="70"/>
      <c r="AIF79" s="70"/>
      <c r="AIG79" s="70"/>
      <c r="AIH79" s="70"/>
      <c r="AII79" s="70"/>
      <c r="AIJ79" s="70"/>
      <c r="AIK79" s="70"/>
      <c r="AIL79" s="70"/>
      <c r="AIM79" s="70"/>
      <c r="AIN79" s="70"/>
      <c r="AIO79" s="70"/>
      <c r="AIP79" s="70"/>
      <c r="AIQ79" s="70"/>
      <c r="AIR79" s="70"/>
      <c r="AIS79" s="70"/>
      <c r="AIT79" s="70"/>
      <c r="AIU79" s="70"/>
      <c r="AIV79" s="70"/>
      <c r="AIW79" s="70"/>
      <c r="AIX79" s="70"/>
      <c r="AIY79" s="70"/>
      <c r="AIZ79" s="70"/>
      <c r="AJA79" s="70"/>
      <c r="AJB79" s="70"/>
      <c r="AJC79" s="70"/>
      <c r="AJD79" s="70"/>
      <c r="AJE79" s="70"/>
      <c r="AJF79" s="70"/>
      <c r="AJG79" s="70"/>
      <c r="AJH79" s="70"/>
      <c r="AJI79" s="70"/>
      <c r="AJJ79" s="70"/>
      <c r="AJK79" s="70"/>
      <c r="AJL79" s="70"/>
      <c r="AJM79" s="70"/>
      <c r="AJN79" s="70"/>
      <c r="AJO79" s="70"/>
      <c r="AJP79" s="70"/>
      <c r="AJQ79" s="70"/>
      <c r="AJR79" s="70"/>
      <c r="AJS79" s="70"/>
      <c r="AJT79" s="70"/>
      <c r="AJU79" s="70"/>
      <c r="AJV79" s="70"/>
      <c r="AJW79" s="70"/>
      <c r="AJX79" s="70"/>
      <c r="AJY79" s="70"/>
      <c r="AJZ79" s="70"/>
      <c r="AKA79" s="70"/>
      <c r="AKB79" s="70"/>
      <c r="AKC79" s="70"/>
      <c r="AKD79" s="70"/>
      <c r="AKE79" s="70"/>
      <c r="AKF79" s="70"/>
      <c r="AKG79" s="70"/>
      <c r="AKH79" s="70"/>
      <c r="AKI79" s="70"/>
      <c r="AKJ79" s="70"/>
      <c r="AKK79" s="70"/>
      <c r="AKL79" s="70"/>
      <c r="AKM79" s="70"/>
      <c r="AKN79" s="70"/>
      <c r="AKO79" s="70"/>
      <c r="AKP79" s="70"/>
      <c r="AKQ79" s="70"/>
      <c r="AKR79" s="70"/>
      <c r="AKS79" s="70"/>
      <c r="AKT79" s="70"/>
      <c r="AKU79" s="70"/>
      <c r="AKV79" s="70"/>
      <c r="AKW79" s="70"/>
      <c r="AKX79" s="70"/>
      <c r="AKY79" s="70"/>
      <c r="AKZ79" s="70"/>
      <c r="ALA79" s="70"/>
      <c r="ALB79" s="70"/>
      <c r="ALC79" s="70"/>
      <c r="ALD79" s="70"/>
      <c r="ALE79" s="70"/>
      <c r="ALF79" s="70"/>
      <c r="ALG79" s="70"/>
      <c r="ALH79" s="70"/>
      <c r="ALI79" s="70"/>
      <c r="ALJ79" s="70"/>
      <c r="ALK79" s="70"/>
      <c r="ALL79" s="70"/>
      <c r="ALM79" s="70"/>
      <c r="ALN79" s="70"/>
      <c r="ALO79" s="70"/>
      <c r="ALP79" s="70"/>
      <c r="ALQ79" s="70"/>
      <c r="ALR79" s="70"/>
      <c r="ALS79" s="70"/>
      <c r="ALT79" s="70"/>
      <c r="ALU79" s="70"/>
      <c r="ALV79" s="70"/>
      <c r="ALW79" s="70"/>
      <c r="ALX79" s="70"/>
      <c r="ALY79" s="70"/>
      <c r="ALZ79" s="70"/>
      <c r="AMA79" s="70"/>
      <c r="AMB79" s="70"/>
      <c r="AMC79" s="70"/>
      <c r="AMD79" s="70"/>
      <c r="AME79" s="70"/>
      <c r="AMF79" s="70"/>
      <c r="AMG79" s="70"/>
      <c r="AMH79" s="70"/>
      <c r="AMI79" s="70"/>
      <c r="AMJ79" s="70"/>
      <c r="AMK79" s="70"/>
      <c r="AML79" s="70"/>
      <c r="AMM79" s="70"/>
      <c r="AMN79" s="70"/>
      <c r="AMO79" s="70"/>
      <c r="AMP79" s="70"/>
      <c r="AMQ79" s="70"/>
      <c r="AMR79" s="70"/>
      <c r="AMS79" s="70"/>
      <c r="AMT79" s="70"/>
      <c r="AMU79" s="70"/>
      <c r="AMV79" s="70"/>
      <c r="AMW79" s="70"/>
      <c r="AMX79" s="70"/>
      <c r="AMY79" s="70"/>
      <c r="AMZ79" s="70"/>
      <c r="ANA79" s="70"/>
      <c r="ANB79" s="70"/>
      <c r="ANC79" s="70"/>
      <c r="AND79" s="70"/>
      <c r="ANE79" s="70"/>
      <c r="ANF79" s="70"/>
      <c r="ANG79" s="70"/>
      <c r="ANH79" s="70"/>
      <c r="ANI79" s="70"/>
      <c r="ANJ79" s="70"/>
      <c r="ANK79" s="70"/>
      <c r="ANL79" s="70"/>
      <c r="ANM79" s="70"/>
      <c r="ANN79" s="70"/>
      <c r="ANO79" s="70"/>
      <c r="ANP79" s="70"/>
      <c r="ANQ79" s="70"/>
      <c r="ANR79" s="70"/>
      <c r="ANS79" s="70"/>
      <c r="ANT79" s="70"/>
      <c r="ANU79" s="70"/>
      <c r="ANV79" s="70"/>
      <c r="ANW79" s="70"/>
      <c r="ANX79" s="70"/>
      <c r="ANY79" s="70"/>
      <c r="ANZ79" s="70"/>
      <c r="AOA79" s="70"/>
      <c r="AOB79" s="70"/>
      <c r="AOC79" s="70"/>
      <c r="AOD79" s="70"/>
      <c r="AOE79" s="70"/>
      <c r="AOF79" s="70"/>
      <c r="AOG79" s="70"/>
      <c r="AOH79" s="70"/>
      <c r="AOI79" s="70"/>
      <c r="AOJ79" s="70"/>
      <c r="AOK79" s="70"/>
      <c r="AOL79" s="70"/>
      <c r="AOM79" s="70"/>
      <c r="AON79" s="70"/>
      <c r="AOO79" s="70"/>
      <c r="AOP79" s="70"/>
      <c r="AOQ79" s="70"/>
      <c r="AOR79" s="70"/>
      <c r="AOS79" s="70"/>
      <c r="AOT79" s="70"/>
      <c r="AOU79" s="70"/>
      <c r="AOV79" s="70"/>
      <c r="AOW79" s="70"/>
      <c r="AOX79" s="70"/>
      <c r="AOY79" s="70"/>
      <c r="AOZ79" s="70"/>
      <c r="APA79" s="70"/>
      <c r="APB79" s="70"/>
      <c r="APC79" s="70"/>
      <c r="APD79" s="70"/>
      <c r="APE79" s="70"/>
      <c r="APF79" s="70"/>
      <c r="APG79" s="70"/>
      <c r="APH79" s="70"/>
      <c r="API79" s="70"/>
      <c r="APJ79" s="70"/>
      <c r="APK79" s="70"/>
      <c r="APL79" s="70"/>
      <c r="APM79" s="70"/>
      <c r="APN79" s="70"/>
      <c r="APO79" s="70"/>
      <c r="APP79" s="70"/>
      <c r="APQ79" s="70"/>
      <c r="APR79" s="70"/>
      <c r="APS79" s="70"/>
      <c r="APT79" s="70"/>
      <c r="APU79" s="70"/>
      <c r="APV79" s="70"/>
      <c r="APW79" s="70"/>
      <c r="APX79" s="70"/>
      <c r="APY79" s="70"/>
      <c r="APZ79" s="70"/>
    </row>
    <row r="80" spans="1:1118" s="69" customFormat="1" ht="15" customHeight="1" x14ac:dyDescent="0.2">
      <c r="A80" s="326" t="s">
        <v>717</v>
      </c>
      <c r="B80" s="53">
        <v>2378.3300919152084</v>
      </c>
      <c r="C80" s="53">
        <v>1418.5444757995174</v>
      </c>
      <c r="D80" s="53">
        <v>151.56757468700411</v>
      </c>
      <c r="E80" s="53"/>
      <c r="F80" s="53">
        <v>5627.2969162931304</v>
      </c>
      <c r="G80" s="53">
        <v>20.591103977747451</v>
      </c>
      <c r="H80" s="53">
        <v>4255.6231546384679</v>
      </c>
      <c r="I80" s="53">
        <v>2161.3215733560392</v>
      </c>
      <c r="J80" s="53">
        <v>383.64800415002031</v>
      </c>
      <c r="K80" s="53">
        <v>1388.5250310475176</v>
      </c>
      <c r="L80" s="53">
        <v>169.07318274293493</v>
      </c>
      <c r="M80" s="53">
        <v>547.693270146636</v>
      </c>
      <c r="N80" s="53">
        <v>5.9447709620208062</v>
      </c>
      <c r="O80" s="53">
        <v>18508.159149716244</v>
      </c>
      <c r="P80" s="53">
        <v>889.13361675249939</v>
      </c>
      <c r="Q80" s="2"/>
      <c r="R80" s="2"/>
      <c r="S80" s="327"/>
      <c r="T80" s="875"/>
      <c r="U80" s="2"/>
      <c r="V80" s="2"/>
      <c r="W80" s="2"/>
      <c r="X80" s="2"/>
      <c r="Y80" s="2"/>
      <c r="Z80" s="2"/>
      <c r="AA80" s="2"/>
      <c r="AB80" s="2"/>
      <c r="AC80" s="2"/>
      <c r="AD80" s="2"/>
      <c r="AE80" s="2"/>
      <c r="AF80" s="2"/>
      <c r="AG80" s="2"/>
      <c r="AH80" s="2"/>
      <c r="AI80" s="120"/>
      <c r="AJ80" s="120"/>
      <c r="AK80" s="120"/>
      <c r="AL80" s="12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c r="CB80" s="70"/>
      <c r="CC80" s="70"/>
      <c r="CD80" s="70"/>
      <c r="CE80" s="70"/>
      <c r="CF80" s="70"/>
      <c r="CG80" s="70"/>
      <c r="CH80" s="70"/>
      <c r="CI80" s="70"/>
      <c r="CJ80" s="70"/>
      <c r="CK80" s="70"/>
      <c r="CL80" s="70"/>
      <c r="CM80" s="70"/>
      <c r="CN80" s="70"/>
      <c r="CO80" s="70"/>
      <c r="CP80" s="70"/>
      <c r="CQ80" s="70"/>
      <c r="CR80" s="70"/>
      <c r="CS80" s="70"/>
      <c r="CT80" s="70"/>
      <c r="CU80" s="70"/>
      <c r="CV80" s="70"/>
      <c r="CW80" s="70"/>
      <c r="CX80" s="70"/>
      <c r="CY80" s="70"/>
      <c r="CZ80" s="70"/>
      <c r="DA80" s="70"/>
      <c r="DB80" s="70"/>
      <c r="DC80" s="70"/>
      <c r="DD80" s="70"/>
      <c r="DE80" s="70"/>
      <c r="DF80" s="70"/>
      <c r="DG80" s="70"/>
      <c r="DH80" s="70"/>
      <c r="DI80" s="70"/>
      <c r="DJ80" s="70"/>
      <c r="DK80" s="70"/>
      <c r="DL80" s="70"/>
      <c r="DM80" s="70"/>
      <c r="DN80" s="70"/>
      <c r="DO80" s="70"/>
      <c r="DP80" s="70"/>
      <c r="DQ80" s="70"/>
      <c r="DR80" s="70"/>
      <c r="DS80" s="70"/>
      <c r="DT80" s="70"/>
      <c r="DU80" s="70"/>
      <c r="DV80" s="70"/>
      <c r="DW80" s="70"/>
      <c r="DX80" s="70"/>
      <c r="DY80" s="70"/>
      <c r="DZ80" s="70"/>
      <c r="EA80" s="70"/>
      <c r="EB80" s="70"/>
      <c r="EC80" s="70"/>
      <c r="ED80" s="70"/>
      <c r="EE80" s="70"/>
      <c r="EF80" s="70"/>
      <c r="EG80" s="70"/>
      <c r="EH80" s="70"/>
      <c r="EI80" s="70"/>
      <c r="EJ80" s="70"/>
      <c r="EK80" s="70"/>
      <c r="EL80" s="70"/>
      <c r="EM80" s="70"/>
      <c r="EN80" s="70"/>
      <c r="EO80" s="70"/>
      <c r="EP80" s="70"/>
      <c r="EQ80" s="70"/>
      <c r="ER80" s="70"/>
      <c r="ES80" s="70"/>
      <c r="ET80" s="70"/>
      <c r="EU80" s="70"/>
      <c r="EV80" s="70"/>
      <c r="EW80" s="70"/>
      <c r="EX80" s="70"/>
      <c r="EY80" s="70"/>
      <c r="EZ80" s="70"/>
      <c r="FA80" s="70"/>
      <c r="FB80" s="70"/>
      <c r="FC80" s="70"/>
      <c r="FD80" s="70"/>
      <c r="FE80" s="70"/>
      <c r="FF80" s="70"/>
      <c r="FG80" s="70"/>
      <c r="FH80" s="70"/>
      <c r="FI80" s="70"/>
      <c r="FJ80" s="70"/>
      <c r="FK80" s="70"/>
      <c r="FL80" s="70"/>
      <c r="FM80" s="70"/>
      <c r="FN80" s="70"/>
      <c r="FO80" s="70"/>
      <c r="FP80" s="70"/>
      <c r="FQ80" s="70"/>
      <c r="FR80" s="70"/>
      <c r="FS80" s="70"/>
      <c r="FT80" s="70"/>
      <c r="FU80" s="70"/>
      <c r="FV80" s="70"/>
      <c r="FW80" s="70"/>
      <c r="FX80" s="70"/>
      <c r="FY80" s="70"/>
      <c r="FZ80" s="70"/>
      <c r="GA80" s="70"/>
      <c r="GB80" s="70"/>
      <c r="GC80" s="70"/>
      <c r="GD80" s="70"/>
      <c r="GE80" s="70"/>
      <c r="GF80" s="70"/>
      <c r="GG80" s="70"/>
      <c r="GH80" s="70"/>
      <c r="GI80" s="70"/>
      <c r="GJ80" s="70"/>
      <c r="GK80" s="70"/>
      <c r="GL80" s="70"/>
      <c r="GM80" s="70"/>
      <c r="GN80" s="70"/>
      <c r="GO80" s="70"/>
      <c r="GP80" s="70"/>
      <c r="GQ80" s="70"/>
      <c r="GR80" s="70"/>
      <c r="GS80" s="70"/>
      <c r="GT80" s="70"/>
      <c r="GU80" s="70"/>
      <c r="GV80" s="70"/>
      <c r="GW80" s="70"/>
      <c r="GX80" s="70"/>
      <c r="GY80" s="70"/>
      <c r="GZ80" s="70"/>
      <c r="HA80" s="70"/>
      <c r="HB80" s="70"/>
      <c r="HC80" s="70"/>
      <c r="HD80" s="70"/>
      <c r="HE80" s="70"/>
      <c r="HF80" s="70"/>
      <c r="HG80" s="70"/>
      <c r="HH80" s="70"/>
      <c r="HI80" s="70"/>
      <c r="HJ80" s="70"/>
      <c r="HK80" s="70"/>
      <c r="HL80" s="70"/>
      <c r="HM80" s="70"/>
      <c r="HN80" s="70"/>
      <c r="HO80" s="70"/>
      <c r="HP80" s="70"/>
      <c r="HQ80" s="70"/>
      <c r="HR80" s="70"/>
      <c r="HS80" s="70"/>
      <c r="HT80" s="70"/>
      <c r="HU80" s="70"/>
      <c r="HV80" s="70"/>
      <c r="HW80" s="70"/>
      <c r="HX80" s="70"/>
      <c r="HY80" s="70"/>
      <c r="HZ80" s="70"/>
      <c r="IA80" s="70"/>
      <c r="IB80" s="70"/>
      <c r="IC80" s="70"/>
      <c r="ID80" s="70"/>
      <c r="IE80" s="70"/>
      <c r="IF80" s="70"/>
      <c r="IG80" s="70"/>
      <c r="IH80" s="70"/>
      <c r="II80" s="70"/>
      <c r="IJ80" s="70"/>
      <c r="IK80" s="70"/>
      <c r="IL80" s="70"/>
      <c r="IM80" s="70"/>
      <c r="IN80" s="70"/>
      <c r="IO80" s="70"/>
      <c r="IP80" s="70"/>
      <c r="IQ80" s="70"/>
      <c r="IR80" s="70"/>
      <c r="IS80" s="70"/>
      <c r="IT80" s="70"/>
      <c r="IU80" s="70"/>
      <c r="IV80" s="70"/>
      <c r="IW80" s="70"/>
      <c r="IX80" s="70"/>
      <c r="IY80" s="70"/>
      <c r="IZ80" s="70"/>
      <c r="JA80" s="70"/>
      <c r="JB80" s="70"/>
      <c r="JC80" s="70"/>
      <c r="JD80" s="70"/>
      <c r="JE80" s="70"/>
      <c r="JF80" s="70"/>
      <c r="JG80" s="70"/>
      <c r="JH80" s="70"/>
      <c r="JI80" s="70"/>
      <c r="JJ80" s="70"/>
      <c r="JK80" s="70"/>
      <c r="JL80" s="70"/>
      <c r="JM80" s="70"/>
      <c r="JN80" s="70"/>
      <c r="JO80" s="70"/>
      <c r="JP80" s="70"/>
      <c r="JQ80" s="70"/>
      <c r="JR80" s="70"/>
      <c r="JS80" s="70"/>
      <c r="JT80" s="70"/>
      <c r="JU80" s="70"/>
      <c r="JV80" s="70"/>
      <c r="JW80" s="70"/>
      <c r="JX80" s="70"/>
      <c r="JY80" s="70"/>
      <c r="JZ80" s="70"/>
      <c r="KA80" s="70"/>
      <c r="KB80" s="70"/>
      <c r="KC80" s="70"/>
      <c r="KD80" s="70"/>
      <c r="KE80" s="70"/>
      <c r="KF80" s="70"/>
      <c r="KG80" s="70"/>
      <c r="KH80" s="70"/>
      <c r="KI80" s="70"/>
      <c r="KJ80" s="70"/>
      <c r="KK80" s="70"/>
      <c r="KL80" s="70"/>
      <c r="KM80" s="70"/>
      <c r="KN80" s="70"/>
      <c r="KO80" s="70"/>
      <c r="KP80" s="70"/>
      <c r="KQ80" s="70"/>
      <c r="KR80" s="70"/>
      <c r="KS80" s="70"/>
      <c r="KT80" s="70"/>
      <c r="KU80" s="70"/>
      <c r="KV80" s="70"/>
      <c r="KW80" s="70"/>
      <c r="KX80" s="70"/>
      <c r="KY80" s="70"/>
      <c r="KZ80" s="70"/>
      <c r="LA80" s="70"/>
      <c r="LB80" s="70"/>
      <c r="LC80" s="70"/>
      <c r="LD80" s="70"/>
      <c r="LE80" s="70"/>
      <c r="LF80" s="70"/>
      <c r="LG80" s="70"/>
      <c r="LH80" s="70"/>
      <c r="LI80" s="70"/>
      <c r="LJ80" s="70"/>
      <c r="LK80" s="70"/>
      <c r="LL80" s="70"/>
      <c r="LM80" s="70"/>
      <c r="LN80" s="70"/>
      <c r="LO80" s="70"/>
      <c r="LP80" s="70"/>
      <c r="LQ80" s="70"/>
      <c r="LR80" s="70"/>
      <c r="LS80" s="70"/>
      <c r="LT80" s="70"/>
      <c r="LU80" s="70"/>
      <c r="LV80" s="70"/>
      <c r="LW80" s="70"/>
      <c r="LX80" s="70"/>
      <c r="LY80" s="70"/>
      <c r="LZ80" s="70"/>
      <c r="MA80" s="70"/>
      <c r="MB80" s="70"/>
      <c r="MC80" s="70"/>
      <c r="MD80" s="70"/>
      <c r="ME80" s="70"/>
      <c r="MF80" s="70"/>
      <c r="MG80" s="70"/>
      <c r="MH80" s="70"/>
      <c r="MI80" s="70"/>
      <c r="MJ80" s="70"/>
      <c r="MK80" s="70"/>
      <c r="ML80" s="70"/>
      <c r="MM80" s="70"/>
      <c r="MN80" s="70"/>
      <c r="MO80" s="70"/>
      <c r="MP80" s="70"/>
      <c r="MQ80" s="70"/>
      <c r="MR80" s="70"/>
      <c r="MS80" s="70"/>
      <c r="MT80" s="70"/>
      <c r="MU80" s="70"/>
      <c r="MV80" s="70"/>
      <c r="MW80" s="70"/>
      <c r="MX80" s="70"/>
      <c r="MY80" s="70"/>
      <c r="MZ80" s="70"/>
      <c r="NA80" s="70"/>
      <c r="NB80" s="70"/>
      <c r="NC80" s="70"/>
      <c r="ND80" s="70"/>
      <c r="NE80" s="70"/>
      <c r="NF80" s="70"/>
      <c r="NG80" s="70"/>
      <c r="NH80" s="70"/>
      <c r="NI80" s="70"/>
      <c r="NJ80" s="70"/>
      <c r="NK80" s="70"/>
      <c r="NL80" s="70"/>
      <c r="NM80" s="70"/>
      <c r="NN80" s="70"/>
      <c r="NO80" s="70"/>
      <c r="NP80" s="70"/>
      <c r="NQ80" s="70"/>
      <c r="NR80" s="70"/>
      <c r="NS80" s="70"/>
      <c r="NT80" s="70"/>
      <c r="NU80" s="70"/>
      <c r="NV80" s="70"/>
      <c r="NW80" s="70"/>
      <c r="NX80" s="70"/>
      <c r="NY80" s="70"/>
      <c r="NZ80" s="70"/>
      <c r="OA80" s="70"/>
      <c r="OB80" s="70"/>
      <c r="OC80" s="70"/>
      <c r="OD80" s="70"/>
      <c r="OE80" s="70"/>
      <c r="OF80" s="70"/>
      <c r="OG80" s="70"/>
      <c r="OH80" s="70"/>
      <c r="OI80" s="70"/>
      <c r="OJ80" s="70"/>
      <c r="OK80" s="70"/>
      <c r="OL80" s="70"/>
      <c r="OM80" s="70"/>
      <c r="ON80" s="70"/>
      <c r="OO80" s="70"/>
      <c r="OP80" s="70"/>
      <c r="OQ80" s="70"/>
      <c r="OR80" s="70"/>
      <c r="OS80" s="70"/>
      <c r="OT80" s="70"/>
      <c r="OU80" s="70"/>
      <c r="OV80" s="70"/>
      <c r="OW80" s="70"/>
      <c r="OX80" s="70"/>
      <c r="OY80" s="70"/>
      <c r="OZ80" s="70"/>
      <c r="PA80" s="70"/>
      <c r="PB80" s="70"/>
      <c r="PC80" s="70"/>
      <c r="PD80" s="70"/>
      <c r="PE80" s="70"/>
      <c r="PF80" s="70"/>
      <c r="PG80" s="70"/>
      <c r="PH80" s="70"/>
      <c r="PI80" s="70"/>
      <c r="PJ80" s="70"/>
      <c r="PK80" s="70"/>
      <c r="PL80" s="70"/>
      <c r="PM80" s="70"/>
      <c r="PN80" s="70"/>
      <c r="PO80" s="70"/>
      <c r="PP80" s="70"/>
      <c r="PQ80" s="70"/>
      <c r="PR80" s="70"/>
      <c r="PS80" s="70"/>
      <c r="PT80" s="70"/>
      <c r="PU80" s="70"/>
      <c r="PV80" s="70"/>
      <c r="PW80" s="70"/>
      <c r="PX80" s="70"/>
      <c r="PY80" s="70"/>
      <c r="PZ80" s="70"/>
      <c r="QA80" s="70"/>
      <c r="QB80" s="70"/>
      <c r="QC80" s="70"/>
      <c r="QD80" s="70"/>
      <c r="QE80" s="70"/>
      <c r="QF80" s="70"/>
      <c r="QG80" s="70"/>
      <c r="QH80" s="70"/>
      <c r="QI80" s="70"/>
      <c r="QJ80" s="70"/>
      <c r="QK80" s="70"/>
      <c r="QL80" s="70"/>
      <c r="QM80" s="70"/>
      <c r="QN80" s="70"/>
      <c r="QO80" s="70"/>
      <c r="QP80" s="70"/>
      <c r="QQ80" s="70"/>
      <c r="QR80" s="70"/>
      <c r="QS80" s="70"/>
      <c r="QT80" s="70"/>
      <c r="QU80" s="70"/>
      <c r="QV80" s="70"/>
      <c r="QW80" s="70"/>
      <c r="QX80" s="70"/>
      <c r="QY80" s="70"/>
      <c r="QZ80" s="70"/>
      <c r="RA80" s="70"/>
      <c r="RB80" s="70"/>
      <c r="RC80" s="70"/>
      <c r="RD80" s="70"/>
      <c r="RE80" s="70"/>
      <c r="RF80" s="70"/>
      <c r="RG80" s="70"/>
      <c r="RH80" s="70"/>
      <c r="RI80" s="70"/>
      <c r="RJ80" s="70"/>
      <c r="RK80" s="70"/>
      <c r="RL80" s="70"/>
      <c r="RM80" s="70"/>
      <c r="RN80" s="70"/>
      <c r="RO80" s="70"/>
      <c r="RP80" s="70"/>
      <c r="RQ80" s="70"/>
      <c r="RR80" s="70"/>
      <c r="RS80" s="70"/>
      <c r="RT80" s="70"/>
      <c r="RU80" s="70"/>
      <c r="RV80" s="70"/>
      <c r="RW80" s="70"/>
      <c r="RX80" s="70"/>
      <c r="RY80" s="70"/>
      <c r="RZ80" s="70"/>
      <c r="SA80" s="70"/>
      <c r="SB80" s="70"/>
      <c r="SC80" s="70"/>
      <c r="SD80" s="70"/>
      <c r="SE80" s="70"/>
      <c r="SF80" s="70"/>
      <c r="SG80" s="70"/>
      <c r="SH80" s="70"/>
      <c r="SI80" s="70"/>
      <c r="SJ80" s="70"/>
      <c r="SK80" s="70"/>
      <c r="SL80" s="70"/>
      <c r="SM80" s="70"/>
      <c r="SN80" s="70"/>
      <c r="SO80" s="70"/>
      <c r="SP80" s="70"/>
      <c r="SQ80" s="70"/>
      <c r="SR80" s="70"/>
      <c r="SS80" s="70"/>
      <c r="ST80" s="70"/>
      <c r="SU80" s="70"/>
      <c r="SV80" s="70"/>
      <c r="SW80" s="70"/>
      <c r="SX80" s="70"/>
      <c r="SY80" s="70"/>
      <c r="SZ80" s="70"/>
      <c r="TA80" s="70"/>
      <c r="TB80" s="70"/>
      <c r="TC80" s="70"/>
      <c r="TD80" s="70"/>
      <c r="TE80" s="70"/>
      <c r="TF80" s="70"/>
      <c r="TG80" s="70"/>
      <c r="TH80" s="70"/>
      <c r="TI80" s="70"/>
      <c r="TJ80" s="70"/>
      <c r="TK80" s="70"/>
      <c r="TL80" s="70"/>
      <c r="TM80" s="70"/>
      <c r="TN80" s="70"/>
      <c r="TO80" s="70"/>
      <c r="TP80" s="70"/>
      <c r="TQ80" s="70"/>
      <c r="TR80" s="70"/>
      <c r="TS80" s="70"/>
      <c r="TT80" s="70"/>
      <c r="TU80" s="70"/>
      <c r="TV80" s="70"/>
      <c r="TW80" s="70"/>
      <c r="TX80" s="70"/>
      <c r="TY80" s="70"/>
      <c r="TZ80" s="70"/>
      <c r="UA80" s="70"/>
      <c r="UB80" s="70"/>
      <c r="UC80" s="70"/>
      <c r="UD80" s="70"/>
      <c r="UE80" s="70"/>
      <c r="UF80" s="70"/>
      <c r="UG80" s="70"/>
      <c r="UH80" s="70"/>
      <c r="UI80" s="70"/>
      <c r="UJ80" s="70"/>
      <c r="UK80" s="70"/>
      <c r="UL80" s="70"/>
      <c r="UM80" s="70"/>
      <c r="UN80" s="70"/>
      <c r="UO80" s="70"/>
      <c r="UP80" s="70"/>
      <c r="UQ80" s="70"/>
      <c r="UR80" s="70"/>
      <c r="US80" s="70"/>
      <c r="UT80" s="70"/>
      <c r="UU80" s="70"/>
      <c r="UV80" s="70"/>
      <c r="UW80" s="70"/>
      <c r="UX80" s="70"/>
      <c r="UY80" s="70"/>
      <c r="UZ80" s="70"/>
      <c r="VA80" s="70"/>
      <c r="VB80" s="70"/>
      <c r="VC80" s="70"/>
      <c r="VD80" s="70"/>
      <c r="VE80" s="70"/>
      <c r="VF80" s="70"/>
      <c r="VG80" s="70"/>
      <c r="VH80" s="70"/>
      <c r="VI80" s="70"/>
      <c r="VJ80" s="70"/>
      <c r="VK80" s="70"/>
      <c r="VL80" s="70"/>
      <c r="VM80" s="70"/>
      <c r="VN80" s="70"/>
      <c r="VO80" s="70"/>
      <c r="VP80" s="70"/>
      <c r="VQ80" s="70"/>
      <c r="VR80" s="70"/>
      <c r="VS80" s="70"/>
      <c r="VT80" s="70"/>
      <c r="VU80" s="70"/>
      <c r="VV80" s="70"/>
      <c r="VW80" s="70"/>
      <c r="VX80" s="70"/>
      <c r="VY80" s="70"/>
      <c r="VZ80" s="70"/>
      <c r="WA80" s="70"/>
      <c r="WB80" s="70"/>
      <c r="WC80" s="70"/>
      <c r="WD80" s="70"/>
      <c r="WE80" s="70"/>
      <c r="WF80" s="70"/>
      <c r="WG80" s="70"/>
      <c r="WH80" s="70"/>
      <c r="WI80" s="70"/>
      <c r="WJ80" s="70"/>
      <c r="WK80" s="70"/>
      <c r="WL80" s="70"/>
      <c r="WM80" s="70"/>
      <c r="WN80" s="70"/>
      <c r="WO80" s="70"/>
      <c r="WP80" s="70"/>
      <c r="WQ80" s="70"/>
      <c r="WR80" s="70"/>
      <c r="WS80" s="70"/>
      <c r="WT80" s="70"/>
      <c r="WU80" s="70"/>
      <c r="WV80" s="70"/>
      <c r="WW80" s="70"/>
      <c r="WX80" s="70"/>
      <c r="WY80" s="70"/>
      <c r="WZ80" s="70"/>
      <c r="XA80" s="70"/>
      <c r="XB80" s="70"/>
      <c r="XC80" s="70"/>
      <c r="XD80" s="70"/>
      <c r="XE80" s="70"/>
      <c r="XF80" s="70"/>
      <c r="XG80" s="70"/>
      <c r="XH80" s="70"/>
      <c r="XI80" s="70"/>
      <c r="XJ80" s="70"/>
      <c r="XK80" s="70"/>
      <c r="XL80" s="70"/>
      <c r="XM80" s="70"/>
      <c r="XN80" s="70"/>
      <c r="XO80" s="70"/>
      <c r="XP80" s="70"/>
      <c r="XQ80" s="70"/>
      <c r="XR80" s="70"/>
      <c r="XS80" s="70"/>
      <c r="XT80" s="70"/>
      <c r="XU80" s="70"/>
      <c r="XV80" s="70"/>
      <c r="XW80" s="70"/>
      <c r="XX80" s="70"/>
      <c r="XY80" s="70"/>
      <c r="XZ80" s="70"/>
      <c r="YA80" s="70"/>
      <c r="YB80" s="70"/>
      <c r="YC80" s="70"/>
      <c r="YD80" s="70"/>
      <c r="YE80" s="70"/>
      <c r="YF80" s="70"/>
      <c r="YG80" s="70"/>
      <c r="YH80" s="70"/>
      <c r="YI80" s="70"/>
      <c r="YJ80" s="70"/>
      <c r="YK80" s="70"/>
      <c r="YL80" s="70"/>
      <c r="YM80" s="70"/>
      <c r="YN80" s="70"/>
      <c r="YO80" s="70"/>
      <c r="YP80" s="70"/>
      <c r="YQ80" s="70"/>
      <c r="YR80" s="70"/>
      <c r="YS80" s="70"/>
      <c r="YT80" s="70"/>
      <c r="YU80" s="70"/>
      <c r="YV80" s="70"/>
      <c r="YW80" s="70"/>
      <c r="YX80" s="70"/>
      <c r="YY80" s="70"/>
      <c r="YZ80" s="70"/>
      <c r="ZA80" s="70"/>
      <c r="ZB80" s="70"/>
      <c r="ZC80" s="70"/>
      <c r="ZD80" s="70"/>
      <c r="ZE80" s="70"/>
      <c r="ZF80" s="70"/>
      <c r="ZG80" s="70"/>
      <c r="ZH80" s="70"/>
      <c r="ZI80" s="70"/>
      <c r="ZJ80" s="70"/>
      <c r="ZK80" s="70"/>
      <c r="ZL80" s="70"/>
      <c r="ZM80" s="70"/>
      <c r="ZN80" s="70"/>
      <c r="ZO80" s="70"/>
      <c r="ZP80" s="70"/>
      <c r="ZQ80" s="70"/>
      <c r="ZR80" s="70"/>
      <c r="ZS80" s="70"/>
      <c r="ZT80" s="70"/>
      <c r="ZU80" s="70"/>
      <c r="ZV80" s="70"/>
      <c r="ZW80" s="70"/>
      <c r="ZX80" s="70"/>
      <c r="ZY80" s="70"/>
      <c r="ZZ80" s="70"/>
      <c r="AAA80" s="70"/>
      <c r="AAB80" s="70"/>
      <c r="AAC80" s="70"/>
      <c r="AAD80" s="70"/>
      <c r="AAE80" s="70"/>
      <c r="AAF80" s="70"/>
      <c r="AAG80" s="70"/>
      <c r="AAH80" s="70"/>
      <c r="AAI80" s="70"/>
      <c r="AAJ80" s="70"/>
      <c r="AAK80" s="70"/>
      <c r="AAL80" s="70"/>
      <c r="AAM80" s="70"/>
      <c r="AAN80" s="70"/>
      <c r="AAO80" s="70"/>
      <c r="AAP80" s="70"/>
      <c r="AAQ80" s="70"/>
      <c r="AAR80" s="70"/>
      <c r="AAS80" s="70"/>
      <c r="AAT80" s="70"/>
      <c r="AAU80" s="70"/>
      <c r="AAV80" s="70"/>
      <c r="AAW80" s="70"/>
      <c r="AAX80" s="70"/>
      <c r="AAY80" s="70"/>
      <c r="AAZ80" s="70"/>
      <c r="ABA80" s="70"/>
      <c r="ABB80" s="70"/>
      <c r="ABC80" s="70"/>
      <c r="ABD80" s="70"/>
      <c r="ABE80" s="70"/>
      <c r="ABF80" s="70"/>
      <c r="ABG80" s="70"/>
      <c r="ABH80" s="70"/>
      <c r="ABI80" s="70"/>
      <c r="ABJ80" s="70"/>
      <c r="ABK80" s="70"/>
      <c r="ABL80" s="70"/>
      <c r="ABM80" s="70"/>
      <c r="ABN80" s="70"/>
      <c r="ABO80" s="70"/>
      <c r="ABP80" s="70"/>
      <c r="ABQ80" s="70"/>
      <c r="ABR80" s="70"/>
      <c r="ABS80" s="70"/>
      <c r="ABT80" s="70"/>
      <c r="ABU80" s="70"/>
      <c r="ABV80" s="70"/>
      <c r="ABW80" s="70"/>
      <c r="ABX80" s="70"/>
      <c r="ABY80" s="70"/>
      <c r="ABZ80" s="70"/>
      <c r="ACA80" s="70"/>
      <c r="ACB80" s="70"/>
      <c r="ACC80" s="70"/>
      <c r="ACD80" s="70"/>
      <c r="ACE80" s="70"/>
      <c r="ACF80" s="70"/>
      <c r="ACG80" s="70"/>
      <c r="ACH80" s="70"/>
      <c r="ACI80" s="70"/>
      <c r="ACJ80" s="70"/>
      <c r="ACK80" s="70"/>
      <c r="ACL80" s="70"/>
      <c r="ACM80" s="70"/>
      <c r="ACN80" s="70"/>
      <c r="ACO80" s="70"/>
      <c r="ACP80" s="70"/>
      <c r="ACQ80" s="70"/>
      <c r="ACR80" s="70"/>
      <c r="ACS80" s="70"/>
      <c r="ACT80" s="70"/>
      <c r="ACU80" s="70"/>
      <c r="ACV80" s="70"/>
      <c r="ACW80" s="70"/>
      <c r="ACX80" s="70"/>
      <c r="ACY80" s="70"/>
      <c r="ACZ80" s="70"/>
      <c r="ADA80" s="70"/>
      <c r="ADB80" s="70"/>
      <c r="ADC80" s="70"/>
      <c r="ADD80" s="70"/>
      <c r="ADE80" s="70"/>
      <c r="ADF80" s="70"/>
      <c r="ADG80" s="70"/>
      <c r="ADH80" s="70"/>
      <c r="ADI80" s="70"/>
      <c r="ADJ80" s="70"/>
      <c r="ADK80" s="70"/>
      <c r="ADL80" s="70"/>
      <c r="ADM80" s="70"/>
      <c r="ADN80" s="70"/>
      <c r="ADO80" s="70"/>
      <c r="ADP80" s="70"/>
      <c r="ADQ80" s="70"/>
      <c r="ADR80" s="70"/>
      <c r="ADS80" s="70"/>
      <c r="ADT80" s="70"/>
      <c r="ADU80" s="70"/>
      <c r="ADV80" s="70"/>
      <c r="ADW80" s="70"/>
      <c r="ADX80" s="70"/>
      <c r="ADY80" s="70"/>
      <c r="ADZ80" s="70"/>
      <c r="AEA80" s="70"/>
      <c r="AEB80" s="70"/>
      <c r="AEC80" s="70"/>
      <c r="AED80" s="70"/>
      <c r="AEE80" s="70"/>
      <c r="AEF80" s="70"/>
      <c r="AEG80" s="70"/>
      <c r="AEH80" s="70"/>
      <c r="AEI80" s="70"/>
      <c r="AEJ80" s="70"/>
      <c r="AEK80" s="70"/>
      <c r="AEL80" s="70"/>
      <c r="AEM80" s="70"/>
      <c r="AEN80" s="70"/>
      <c r="AEO80" s="70"/>
      <c r="AEP80" s="70"/>
      <c r="AEQ80" s="70"/>
      <c r="AER80" s="70"/>
      <c r="AES80" s="70"/>
      <c r="AET80" s="70"/>
      <c r="AEU80" s="70"/>
      <c r="AEV80" s="70"/>
      <c r="AEW80" s="70"/>
      <c r="AEX80" s="70"/>
      <c r="AEY80" s="70"/>
      <c r="AEZ80" s="70"/>
      <c r="AFA80" s="70"/>
      <c r="AFB80" s="70"/>
      <c r="AFC80" s="70"/>
      <c r="AFD80" s="70"/>
      <c r="AFE80" s="70"/>
      <c r="AFF80" s="70"/>
      <c r="AFG80" s="70"/>
      <c r="AFH80" s="70"/>
      <c r="AFI80" s="70"/>
      <c r="AFJ80" s="70"/>
      <c r="AFK80" s="70"/>
      <c r="AFL80" s="70"/>
      <c r="AFM80" s="70"/>
      <c r="AFN80" s="70"/>
      <c r="AFO80" s="70"/>
      <c r="AFP80" s="70"/>
      <c r="AFQ80" s="70"/>
      <c r="AFR80" s="70"/>
      <c r="AFS80" s="70"/>
      <c r="AFT80" s="70"/>
      <c r="AFU80" s="70"/>
      <c r="AFV80" s="70"/>
      <c r="AFW80" s="70"/>
      <c r="AFX80" s="70"/>
      <c r="AFY80" s="70"/>
      <c r="AFZ80" s="70"/>
      <c r="AGA80" s="70"/>
      <c r="AGB80" s="70"/>
      <c r="AGC80" s="70"/>
      <c r="AGD80" s="70"/>
      <c r="AGE80" s="70"/>
      <c r="AGF80" s="70"/>
      <c r="AGG80" s="70"/>
      <c r="AGH80" s="70"/>
      <c r="AGI80" s="70"/>
      <c r="AGJ80" s="70"/>
      <c r="AGK80" s="70"/>
      <c r="AGL80" s="70"/>
      <c r="AGM80" s="70"/>
      <c r="AGN80" s="70"/>
      <c r="AGO80" s="70"/>
      <c r="AGP80" s="70"/>
      <c r="AGQ80" s="70"/>
      <c r="AGR80" s="70"/>
      <c r="AGS80" s="70"/>
      <c r="AGT80" s="70"/>
      <c r="AGU80" s="70"/>
      <c r="AGV80" s="70"/>
      <c r="AGW80" s="70"/>
      <c r="AGX80" s="70"/>
      <c r="AGY80" s="70"/>
      <c r="AGZ80" s="70"/>
      <c r="AHA80" s="70"/>
      <c r="AHB80" s="70"/>
      <c r="AHC80" s="70"/>
      <c r="AHD80" s="70"/>
      <c r="AHE80" s="70"/>
      <c r="AHF80" s="70"/>
      <c r="AHG80" s="70"/>
      <c r="AHH80" s="70"/>
      <c r="AHI80" s="70"/>
      <c r="AHJ80" s="70"/>
      <c r="AHK80" s="70"/>
      <c r="AHL80" s="70"/>
      <c r="AHM80" s="70"/>
      <c r="AHN80" s="70"/>
      <c r="AHO80" s="70"/>
      <c r="AHP80" s="70"/>
      <c r="AHQ80" s="70"/>
      <c r="AHR80" s="70"/>
      <c r="AHS80" s="70"/>
      <c r="AHT80" s="70"/>
      <c r="AHU80" s="70"/>
      <c r="AHV80" s="70"/>
      <c r="AHW80" s="70"/>
      <c r="AHX80" s="70"/>
      <c r="AHY80" s="70"/>
      <c r="AHZ80" s="70"/>
      <c r="AIA80" s="70"/>
      <c r="AIB80" s="70"/>
      <c r="AIC80" s="70"/>
      <c r="AID80" s="70"/>
      <c r="AIE80" s="70"/>
      <c r="AIF80" s="70"/>
      <c r="AIG80" s="70"/>
      <c r="AIH80" s="70"/>
      <c r="AII80" s="70"/>
      <c r="AIJ80" s="70"/>
      <c r="AIK80" s="70"/>
      <c r="AIL80" s="70"/>
      <c r="AIM80" s="70"/>
      <c r="AIN80" s="70"/>
      <c r="AIO80" s="70"/>
      <c r="AIP80" s="70"/>
      <c r="AIQ80" s="70"/>
      <c r="AIR80" s="70"/>
      <c r="AIS80" s="70"/>
      <c r="AIT80" s="70"/>
      <c r="AIU80" s="70"/>
      <c r="AIV80" s="70"/>
      <c r="AIW80" s="70"/>
      <c r="AIX80" s="70"/>
      <c r="AIY80" s="70"/>
      <c r="AIZ80" s="70"/>
      <c r="AJA80" s="70"/>
      <c r="AJB80" s="70"/>
      <c r="AJC80" s="70"/>
      <c r="AJD80" s="70"/>
      <c r="AJE80" s="70"/>
      <c r="AJF80" s="70"/>
      <c r="AJG80" s="70"/>
      <c r="AJH80" s="70"/>
      <c r="AJI80" s="70"/>
      <c r="AJJ80" s="70"/>
      <c r="AJK80" s="70"/>
      <c r="AJL80" s="70"/>
      <c r="AJM80" s="70"/>
      <c r="AJN80" s="70"/>
      <c r="AJO80" s="70"/>
      <c r="AJP80" s="70"/>
      <c r="AJQ80" s="70"/>
      <c r="AJR80" s="70"/>
      <c r="AJS80" s="70"/>
      <c r="AJT80" s="70"/>
      <c r="AJU80" s="70"/>
      <c r="AJV80" s="70"/>
      <c r="AJW80" s="70"/>
      <c r="AJX80" s="70"/>
      <c r="AJY80" s="70"/>
      <c r="AJZ80" s="70"/>
      <c r="AKA80" s="70"/>
      <c r="AKB80" s="70"/>
      <c r="AKC80" s="70"/>
      <c r="AKD80" s="70"/>
      <c r="AKE80" s="70"/>
      <c r="AKF80" s="70"/>
      <c r="AKG80" s="70"/>
      <c r="AKH80" s="70"/>
      <c r="AKI80" s="70"/>
      <c r="AKJ80" s="70"/>
      <c r="AKK80" s="70"/>
      <c r="AKL80" s="70"/>
      <c r="AKM80" s="70"/>
      <c r="AKN80" s="70"/>
      <c r="AKO80" s="70"/>
      <c r="AKP80" s="70"/>
      <c r="AKQ80" s="70"/>
      <c r="AKR80" s="70"/>
      <c r="AKS80" s="70"/>
      <c r="AKT80" s="70"/>
      <c r="AKU80" s="70"/>
      <c r="AKV80" s="70"/>
      <c r="AKW80" s="70"/>
      <c r="AKX80" s="70"/>
      <c r="AKY80" s="70"/>
      <c r="AKZ80" s="70"/>
      <c r="ALA80" s="70"/>
      <c r="ALB80" s="70"/>
      <c r="ALC80" s="70"/>
      <c r="ALD80" s="70"/>
      <c r="ALE80" s="70"/>
      <c r="ALF80" s="70"/>
      <c r="ALG80" s="70"/>
      <c r="ALH80" s="70"/>
      <c r="ALI80" s="70"/>
      <c r="ALJ80" s="70"/>
      <c r="ALK80" s="70"/>
      <c r="ALL80" s="70"/>
      <c r="ALM80" s="70"/>
      <c r="ALN80" s="70"/>
      <c r="ALO80" s="70"/>
      <c r="ALP80" s="70"/>
      <c r="ALQ80" s="70"/>
      <c r="ALR80" s="70"/>
      <c r="ALS80" s="70"/>
      <c r="ALT80" s="70"/>
      <c r="ALU80" s="70"/>
      <c r="ALV80" s="70"/>
      <c r="ALW80" s="70"/>
      <c r="ALX80" s="70"/>
      <c r="ALY80" s="70"/>
      <c r="ALZ80" s="70"/>
      <c r="AMA80" s="70"/>
      <c r="AMB80" s="70"/>
      <c r="AMC80" s="70"/>
      <c r="AMD80" s="70"/>
      <c r="AME80" s="70"/>
      <c r="AMF80" s="70"/>
      <c r="AMG80" s="70"/>
      <c r="AMH80" s="70"/>
      <c r="AMI80" s="70"/>
      <c r="AMJ80" s="70"/>
      <c r="AMK80" s="70"/>
      <c r="AML80" s="70"/>
      <c r="AMM80" s="70"/>
      <c r="AMN80" s="70"/>
      <c r="AMO80" s="70"/>
      <c r="AMP80" s="70"/>
      <c r="AMQ80" s="70"/>
      <c r="AMR80" s="70"/>
      <c r="AMS80" s="70"/>
      <c r="AMT80" s="70"/>
      <c r="AMU80" s="70"/>
      <c r="AMV80" s="70"/>
      <c r="AMW80" s="70"/>
      <c r="AMX80" s="70"/>
      <c r="AMY80" s="70"/>
      <c r="AMZ80" s="70"/>
      <c r="ANA80" s="70"/>
      <c r="ANB80" s="70"/>
      <c r="ANC80" s="70"/>
      <c r="AND80" s="70"/>
      <c r="ANE80" s="70"/>
      <c r="ANF80" s="70"/>
      <c r="ANG80" s="70"/>
      <c r="ANH80" s="70"/>
      <c r="ANI80" s="70"/>
      <c r="ANJ80" s="70"/>
      <c r="ANK80" s="70"/>
      <c r="ANL80" s="70"/>
      <c r="ANM80" s="70"/>
      <c r="ANN80" s="70"/>
      <c r="ANO80" s="70"/>
      <c r="ANP80" s="70"/>
      <c r="ANQ80" s="70"/>
      <c r="ANR80" s="70"/>
      <c r="ANS80" s="70"/>
      <c r="ANT80" s="70"/>
      <c r="ANU80" s="70"/>
      <c r="ANV80" s="70"/>
      <c r="ANW80" s="70"/>
      <c r="ANX80" s="70"/>
      <c r="ANY80" s="70"/>
      <c r="ANZ80" s="70"/>
      <c r="AOA80" s="70"/>
      <c r="AOB80" s="70"/>
      <c r="AOC80" s="70"/>
      <c r="AOD80" s="70"/>
      <c r="AOE80" s="70"/>
      <c r="AOF80" s="70"/>
      <c r="AOG80" s="70"/>
      <c r="AOH80" s="70"/>
      <c r="AOI80" s="70"/>
      <c r="AOJ80" s="70"/>
      <c r="AOK80" s="70"/>
      <c r="AOL80" s="70"/>
      <c r="AOM80" s="70"/>
      <c r="AON80" s="70"/>
      <c r="AOO80" s="70"/>
      <c r="AOP80" s="70"/>
      <c r="AOQ80" s="70"/>
      <c r="AOR80" s="70"/>
      <c r="AOS80" s="70"/>
      <c r="AOT80" s="70"/>
      <c r="AOU80" s="70"/>
      <c r="AOV80" s="70"/>
      <c r="AOW80" s="70"/>
      <c r="AOX80" s="70"/>
      <c r="AOY80" s="70"/>
      <c r="AOZ80" s="70"/>
      <c r="APA80" s="70"/>
      <c r="APB80" s="70"/>
      <c r="APC80" s="70"/>
      <c r="APD80" s="70"/>
      <c r="APE80" s="70"/>
      <c r="APF80" s="70"/>
      <c r="APG80" s="70"/>
      <c r="APH80" s="70"/>
      <c r="API80" s="70"/>
      <c r="APJ80" s="70"/>
      <c r="APK80" s="70"/>
      <c r="APL80" s="70"/>
      <c r="APM80" s="70"/>
      <c r="APN80" s="70"/>
      <c r="APO80" s="70"/>
      <c r="APP80" s="70"/>
      <c r="APQ80" s="70"/>
      <c r="APR80" s="70"/>
      <c r="APS80" s="70"/>
      <c r="APT80" s="70"/>
      <c r="APU80" s="70"/>
      <c r="APV80" s="70"/>
      <c r="APW80" s="70"/>
      <c r="APX80" s="70"/>
      <c r="APY80" s="70"/>
      <c r="APZ80" s="70"/>
    </row>
    <row r="81" spans="1:1118" s="69" customFormat="1" ht="15" customHeight="1" x14ac:dyDescent="0.2">
      <c r="A81" s="326" t="s">
        <v>718</v>
      </c>
      <c r="B81" s="53">
        <v>2313.0587907771342</v>
      </c>
      <c r="C81" s="53">
        <v>4765.1611050831152</v>
      </c>
      <c r="D81" s="53">
        <v>204.15549725133349</v>
      </c>
      <c r="E81" s="53"/>
      <c r="F81" s="53">
        <v>5034.0588623252679</v>
      </c>
      <c r="G81" s="53">
        <v>12.591962663170269</v>
      </c>
      <c r="H81" s="53">
        <v>4591.9783496847385</v>
      </c>
      <c r="I81" s="53">
        <v>3807.4714743847521</v>
      </c>
      <c r="J81" s="53">
        <v>542.40039763831942</v>
      </c>
      <c r="K81" s="53">
        <v>1277.2397893217526</v>
      </c>
      <c r="L81" s="53">
        <v>369.99535867868644</v>
      </c>
      <c r="M81" s="53">
        <v>575.22878332717403</v>
      </c>
      <c r="N81" s="53">
        <v>8.5406350103512469</v>
      </c>
      <c r="O81" s="53">
        <v>23501.881006145795</v>
      </c>
      <c r="P81" s="53">
        <v>874.06199730241701</v>
      </c>
      <c r="Q81" s="2"/>
      <c r="R81" s="2"/>
      <c r="S81" s="327"/>
      <c r="T81" s="875"/>
      <c r="U81" s="2"/>
      <c r="V81" s="2"/>
      <c r="W81" s="2"/>
      <c r="X81" s="2"/>
      <c r="Y81" s="2"/>
      <c r="Z81" s="2"/>
      <c r="AA81" s="2"/>
      <c r="AB81" s="2"/>
      <c r="AC81" s="2"/>
      <c r="AD81" s="2"/>
      <c r="AE81" s="2"/>
      <c r="AF81" s="2"/>
      <c r="AG81" s="2"/>
      <c r="AH81" s="2"/>
      <c r="AI81" s="120"/>
      <c r="AJ81" s="120"/>
      <c r="AK81" s="120"/>
      <c r="AL81" s="12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c r="GG81" s="70"/>
      <c r="GH81" s="70"/>
      <c r="GI81" s="70"/>
      <c r="GJ81" s="70"/>
      <c r="GK81" s="70"/>
      <c r="GL81" s="70"/>
      <c r="GM81" s="70"/>
      <c r="GN81" s="70"/>
      <c r="GO81" s="70"/>
      <c r="GP81" s="70"/>
      <c r="GQ81" s="70"/>
      <c r="GR81" s="70"/>
      <c r="GS81" s="70"/>
      <c r="GT81" s="70"/>
      <c r="GU81" s="70"/>
      <c r="GV81" s="70"/>
      <c r="GW81" s="70"/>
      <c r="GX81" s="70"/>
      <c r="GY81" s="70"/>
      <c r="GZ81" s="70"/>
      <c r="HA81" s="70"/>
      <c r="HB81" s="70"/>
      <c r="HC81" s="70"/>
      <c r="HD81" s="70"/>
      <c r="HE81" s="70"/>
      <c r="HF81" s="70"/>
      <c r="HG81" s="70"/>
      <c r="HH81" s="70"/>
      <c r="HI81" s="70"/>
      <c r="HJ81" s="70"/>
      <c r="HK81" s="70"/>
      <c r="HL81" s="70"/>
      <c r="HM81" s="70"/>
      <c r="HN81" s="70"/>
      <c r="HO81" s="70"/>
      <c r="HP81" s="70"/>
      <c r="HQ81" s="70"/>
      <c r="HR81" s="70"/>
      <c r="HS81" s="70"/>
      <c r="HT81" s="70"/>
      <c r="HU81" s="70"/>
      <c r="HV81" s="70"/>
      <c r="HW81" s="70"/>
      <c r="HX81" s="70"/>
      <c r="HY81" s="70"/>
      <c r="HZ81" s="70"/>
      <c r="IA81" s="70"/>
      <c r="IB81" s="70"/>
      <c r="IC81" s="70"/>
      <c r="ID81" s="70"/>
      <c r="IE81" s="70"/>
      <c r="IF81" s="70"/>
      <c r="IG81" s="70"/>
      <c r="IH81" s="70"/>
      <c r="II81" s="70"/>
      <c r="IJ81" s="70"/>
      <c r="IK81" s="70"/>
      <c r="IL81" s="70"/>
      <c r="IM81" s="70"/>
      <c r="IN81" s="70"/>
      <c r="IO81" s="70"/>
      <c r="IP81" s="70"/>
      <c r="IQ81" s="70"/>
      <c r="IR81" s="70"/>
      <c r="IS81" s="70"/>
      <c r="IT81" s="70"/>
      <c r="IU81" s="70"/>
      <c r="IV81" s="70"/>
      <c r="IW81" s="70"/>
      <c r="IX81" s="70"/>
      <c r="IY81" s="70"/>
      <c r="IZ81" s="70"/>
      <c r="JA81" s="70"/>
      <c r="JB81" s="70"/>
      <c r="JC81" s="70"/>
      <c r="JD81" s="70"/>
      <c r="JE81" s="70"/>
      <c r="JF81" s="70"/>
      <c r="JG81" s="70"/>
      <c r="JH81" s="70"/>
      <c r="JI81" s="70"/>
      <c r="JJ81" s="70"/>
      <c r="JK81" s="70"/>
      <c r="JL81" s="70"/>
      <c r="JM81" s="70"/>
      <c r="JN81" s="70"/>
      <c r="JO81" s="70"/>
      <c r="JP81" s="70"/>
      <c r="JQ81" s="70"/>
      <c r="JR81" s="70"/>
      <c r="JS81" s="70"/>
      <c r="JT81" s="70"/>
      <c r="JU81" s="70"/>
      <c r="JV81" s="70"/>
      <c r="JW81" s="70"/>
      <c r="JX81" s="70"/>
      <c r="JY81" s="70"/>
      <c r="JZ81" s="70"/>
      <c r="KA81" s="70"/>
      <c r="KB81" s="70"/>
      <c r="KC81" s="70"/>
      <c r="KD81" s="70"/>
      <c r="KE81" s="70"/>
      <c r="KF81" s="70"/>
      <c r="KG81" s="70"/>
      <c r="KH81" s="70"/>
      <c r="KI81" s="70"/>
      <c r="KJ81" s="70"/>
      <c r="KK81" s="70"/>
      <c r="KL81" s="70"/>
      <c r="KM81" s="70"/>
      <c r="KN81" s="70"/>
      <c r="KO81" s="70"/>
      <c r="KP81" s="70"/>
      <c r="KQ81" s="70"/>
      <c r="KR81" s="70"/>
      <c r="KS81" s="70"/>
      <c r="KT81" s="70"/>
      <c r="KU81" s="70"/>
      <c r="KV81" s="70"/>
      <c r="KW81" s="70"/>
      <c r="KX81" s="70"/>
      <c r="KY81" s="70"/>
      <c r="KZ81" s="70"/>
      <c r="LA81" s="70"/>
      <c r="LB81" s="70"/>
      <c r="LC81" s="70"/>
      <c r="LD81" s="70"/>
      <c r="LE81" s="70"/>
      <c r="LF81" s="70"/>
      <c r="LG81" s="70"/>
      <c r="LH81" s="70"/>
      <c r="LI81" s="70"/>
      <c r="LJ81" s="70"/>
      <c r="LK81" s="70"/>
      <c r="LL81" s="70"/>
      <c r="LM81" s="70"/>
      <c r="LN81" s="70"/>
      <c r="LO81" s="70"/>
      <c r="LP81" s="70"/>
      <c r="LQ81" s="70"/>
      <c r="LR81" s="70"/>
      <c r="LS81" s="70"/>
      <c r="LT81" s="70"/>
      <c r="LU81" s="70"/>
      <c r="LV81" s="70"/>
      <c r="LW81" s="70"/>
      <c r="LX81" s="70"/>
      <c r="LY81" s="70"/>
      <c r="LZ81" s="70"/>
      <c r="MA81" s="70"/>
      <c r="MB81" s="70"/>
      <c r="MC81" s="70"/>
      <c r="MD81" s="70"/>
      <c r="ME81" s="70"/>
      <c r="MF81" s="70"/>
      <c r="MG81" s="70"/>
      <c r="MH81" s="70"/>
      <c r="MI81" s="70"/>
      <c r="MJ81" s="70"/>
      <c r="MK81" s="70"/>
      <c r="ML81" s="70"/>
      <c r="MM81" s="70"/>
      <c r="MN81" s="70"/>
      <c r="MO81" s="70"/>
      <c r="MP81" s="70"/>
      <c r="MQ81" s="70"/>
      <c r="MR81" s="70"/>
      <c r="MS81" s="70"/>
      <c r="MT81" s="70"/>
      <c r="MU81" s="70"/>
      <c r="MV81" s="70"/>
      <c r="MW81" s="70"/>
      <c r="MX81" s="70"/>
      <c r="MY81" s="70"/>
      <c r="MZ81" s="70"/>
      <c r="NA81" s="70"/>
      <c r="NB81" s="70"/>
      <c r="NC81" s="70"/>
      <c r="ND81" s="70"/>
      <c r="NE81" s="70"/>
      <c r="NF81" s="70"/>
      <c r="NG81" s="70"/>
      <c r="NH81" s="70"/>
      <c r="NI81" s="70"/>
      <c r="NJ81" s="70"/>
      <c r="NK81" s="70"/>
      <c r="NL81" s="70"/>
      <c r="NM81" s="70"/>
      <c r="NN81" s="70"/>
      <c r="NO81" s="70"/>
      <c r="NP81" s="70"/>
      <c r="NQ81" s="70"/>
      <c r="NR81" s="70"/>
      <c r="NS81" s="70"/>
      <c r="NT81" s="70"/>
      <c r="NU81" s="70"/>
      <c r="NV81" s="70"/>
      <c r="NW81" s="70"/>
      <c r="NX81" s="70"/>
      <c r="NY81" s="70"/>
      <c r="NZ81" s="70"/>
      <c r="OA81" s="70"/>
      <c r="OB81" s="70"/>
      <c r="OC81" s="70"/>
      <c r="OD81" s="70"/>
      <c r="OE81" s="70"/>
      <c r="OF81" s="70"/>
      <c r="OG81" s="70"/>
      <c r="OH81" s="70"/>
      <c r="OI81" s="70"/>
      <c r="OJ81" s="70"/>
      <c r="OK81" s="70"/>
      <c r="OL81" s="70"/>
      <c r="OM81" s="70"/>
      <c r="ON81" s="70"/>
      <c r="OO81" s="70"/>
      <c r="OP81" s="70"/>
      <c r="OQ81" s="70"/>
      <c r="OR81" s="70"/>
      <c r="OS81" s="70"/>
      <c r="OT81" s="70"/>
      <c r="OU81" s="70"/>
      <c r="OV81" s="70"/>
      <c r="OW81" s="70"/>
      <c r="OX81" s="70"/>
      <c r="OY81" s="70"/>
      <c r="OZ81" s="70"/>
      <c r="PA81" s="70"/>
      <c r="PB81" s="70"/>
      <c r="PC81" s="70"/>
      <c r="PD81" s="70"/>
      <c r="PE81" s="70"/>
      <c r="PF81" s="70"/>
      <c r="PG81" s="70"/>
      <c r="PH81" s="70"/>
      <c r="PI81" s="70"/>
      <c r="PJ81" s="70"/>
      <c r="PK81" s="70"/>
      <c r="PL81" s="70"/>
      <c r="PM81" s="70"/>
      <c r="PN81" s="70"/>
      <c r="PO81" s="70"/>
      <c r="PP81" s="70"/>
      <c r="PQ81" s="70"/>
      <c r="PR81" s="70"/>
      <c r="PS81" s="70"/>
      <c r="PT81" s="70"/>
      <c r="PU81" s="70"/>
      <c r="PV81" s="70"/>
      <c r="PW81" s="70"/>
      <c r="PX81" s="70"/>
      <c r="PY81" s="70"/>
      <c r="PZ81" s="70"/>
      <c r="QA81" s="70"/>
      <c r="QB81" s="70"/>
      <c r="QC81" s="70"/>
      <c r="QD81" s="70"/>
      <c r="QE81" s="70"/>
      <c r="QF81" s="70"/>
      <c r="QG81" s="70"/>
      <c r="QH81" s="70"/>
      <c r="QI81" s="70"/>
      <c r="QJ81" s="70"/>
      <c r="QK81" s="70"/>
      <c r="QL81" s="70"/>
      <c r="QM81" s="70"/>
      <c r="QN81" s="70"/>
      <c r="QO81" s="70"/>
      <c r="QP81" s="70"/>
      <c r="QQ81" s="70"/>
      <c r="QR81" s="70"/>
      <c r="QS81" s="70"/>
      <c r="QT81" s="70"/>
      <c r="QU81" s="70"/>
      <c r="QV81" s="70"/>
      <c r="QW81" s="70"/>
      <c r="QX81" s="70"/>
      <c r="QY81" s="70"/>
      <c r="QZ81" s="70"/>
      <c r="RA81" s="70"/>
      <c r="RB81" s="70"/>
      <c r="RC81" s="70"/>
      <c r="RD81" s="70"/>
      <c r="RE81" s="70"/>
      <c r="RF81" s="70"/>
      <c r="RG81" s="70"/>
      <c r="RH81" s="70"/>
      <c r="RI81" s="70"/>
      <c r="RJ81" s="70"/>
      <c r="RK81" s="70"/>
      <c r="RL81" s="70"/>
      <c r="RM81" s="70"/>
      <c r="RN81" s="70"/>
      <c r="RO81" s="70"/>
      <c r="RP81" s="70"/>
      <c r="RQ81" s="70"/>
      <c r="RR81" s="70"/>
      <c r="RS81" s="70"/>
      <c r="RT81" s="70"/>
      <c r="RU81" s="70"/>
      <c r="RV81" s="70"/>
      <c r="RW81" s="70"/>
      <c r="RX81" s="70"/>
      <c r="RY81" s="70"/>
      <c r="RZ81" s="70"/>
      <c r="SA81" s="70"/>
      <c r="SB81" s="70"/>
      <c r="SC81" s="70"/>
      <c r="SD81" s="70"/>
      <c r="SE81" s="70"/>
      <c r="SF81" s="70"/>
      <c r="SG81" s="70"/>
      <c r="SH81" s="70"/>
      <c r="SI81" s="70"/>
      <c r="SJ81" s="70"/>
      <c r="SK81" s="70"/>
      <c r="SL81" s="70"/>
      <c r="SM81" s="70"/>
      <c r="SN81" s="70"/>
      <c r="SO81" s="70"/>
      <c r="SP81" s="70"/>
      <c r="SQ81" s="70"/>
      <c r="SR81" s="70"/>
      <c r="SS81" s="70"/>
      <c r="ST81" s="70"/>
      <c r="SU81" s="70"/>
      <c r="SV81" s="70"/>
      <c r="SW81" s="70"/>
      <c r="SX81" s="70"/>
      <c r="SY81" s="70"/>
      <c r="SZ81" s="70"/>
      <c r="TA81" s="70"/>
      <c r="TB81" s="70"/>
      <c r="TC81" s="70"/>
      <c r="TD81" s="70"/>
      <c r="TE81" s="70"/>
      <c r="TF81" s="70"/>
      <c r="TG81" s="70"/>
      <c r="TH81" s="70"/>
      <c r="TI81" s="70"/>
      <c r="TJ81" s="70"/>
      <c r="TK81" s="70"/>
      <c r="TL81" s="70"/>
      <c r="TM81" s="70"/>
      <c r="TN81" s="70"/>
      <c r="TO81" s="70"/>
      <c r="TP81" s="70"/>
      <c r="TQ81" s="70"/>
      <c r="TR81" s="70"/>
      <c r="TS81" s="70"/>
      <c r="TT81" s="70"/>
      <c r="TU81" s="70"/>
      <c r="TV81" s="70"/>
      <c r="TW81" s="70"/>
      <c r="TX81" s="70"/>
      <c r="TY81" s="70"/>
      <c r="TZ81" s="70"/>
      <c r="UA81" s="70"/>
      <c r="UB81" s="70"/>
      <c r="UC81" s="70"/>
      <c r="UD81" s="70"/>
      <c r="UE81" s="70"/>
      <c r="UF81" s="70"/>
      <c r="UG81" s="70"/>
      <c r="UH81" s="70"/>
      <c r="UI81" s="70"/>
      <c r="UJ81" s="70"/>
      <c r="UK81" s="70"/>
      <c r="UL81" s="70"/>
      <c r="UM81" s="70"/>
      <c r="UN81" s="70"/>
      <c r="UO81" s="70"/>
      <c r="UP81" s="70"/>
      <c r="UQ81" s="70"/>
      <c r="UR81" s="70"/>
      <c r="US81" s="70"/>
      <c r="UT81" s="70"/>
      <c r="UU81" s="70"/>
      <c r="UV81" s="70"/>
      <c r="UW81" s="70"/>
      <c r="UX81" s="70"/>
      <c r="UY81" s="70"/>
      <c r="UZ81" s="70"/>
      <c r="VA81" s="70"/>
      <c r="VB81" s="70"/>
      <c r="VC81" s="70"/>
      <c r="VD81" s="70"/>
      <c r="VE81" s="70"/>
      <c r="VF81" s="70"/>
      <c r="VG81" s="70"/>
      <c r="VH81" s="70"/>
      <c r="VI81" s="70"/>
      <c r="VJ81" s="70"/>
      <c r="VK81" s="70"/>
      <c r="VL81" s="70"/>
      <c r="VM81" s="70"/>
      <c r="VN81" s="70"/>
      <c r="VO81" s="70"/>
      <c r="VP81" s="70"/>
      <c r="VQ81" s="70"/>
      <c r="VR81" s="70"/>
      <c r="VS81" s="70"/>
      <c r="VT81" s="70"/>
      <c r="VU81" s="70"/>
      <c r="VV81" s="70"/>
      <c r="VW81" s="70"/>
      <c r="VX81" s="70"/>
      <c r="VY81" s="70"/>
      <c r="VZ81" s="70"/>
      <c r="WA81" s="70"/>
      <c r="WB81" s="70"/>
      <c r="WC81" s="70"/>
      <c r="WD81" s="70"/>
      <c r="WE81" s="70"/>
      <c r="WF81" s="70"/>
      <c r="WG81" s="70"/>
      <c r="WH81" s="70"/>
      <c r="WI81" s="70"/>
      <c r="WJ81" s="70"/>
      <c r="WK81" s="70"/>
      <c r="WL81" s="70"/>
      <c r="WM81" s="70"/>
      <c r="WN81" s="70"/>
      <c r="WO81" s="70"/>
      <c r="WP81" s="70"/>
      <c r="WQ81" s="70"/>
      <c r="WR81" s="70"/>
      <c r="WS81" s="70"/>
      <c r="WT81" s="70"/>
      <c r="WU81" s="70"/>
      <c r="WV81" s="70"/>
      <c r="WW81" s="70"/>
      <c r="WX81" s="70"/>
      <c r="WY81" s="70"/>
      <c r="WZ81" s="70"/>
      <c r="XA81" s="70"/>
      <c r="XB81" s="70"/>
      <c r="XC81" s="70"/>
      <c r="XD81" s="70"/>
      <c r="XE81" s="70"/>
      <c r="XF81" s="70"/>
      <c r="XG81" s="70"/>
      <c r="XH81" s="70"/>
      <c r="XI81" s="70"/>
      <c r="XJ81" s="70"/>
      <c r="XK81" s="70"/>
      <c r="XL81" s="70"/>
      <c r="XM81" s="70"/>
      <c r="XN81" s="70"/>
      <c r="XO81" s="70"/>
      <c r="XP81" s="70"/>
      <c r="XQ81" s="70"/>
      <c r="XR81" s="70"/>
      <c r="XS81" s="70"/>
      <c r="XT81" s="70"/>
      <c r="XU81" s="70"/>
      <c r="XV81" s="70"/>
      <c r="XW81" s="70"/>
      <c r="XX81" s="70"/>
      <c r="XY81" s="70"/>
      <c r="XZ81" s="70"/>
      <c r="YA81" s="70"/>
      <c r="YB81" s="70"/>
      <c r="YC81" s="70"/>
      <c r="YD81" s="70"/>
      <c r="YE81" s="70"/>
      <c r="YF81" s="70"/>
      <c r="YG81" s="70"/>
      <c r="YH81" s="70"/>
      <c r="YI81" s="70"/>
      <c r="YJ81" s="70"/>
      <c r="YK81" s="70"/>
      <c r="YL81" s="70"/>
      <c r="YM81" s="70"/>
      <c r="YN81" s="70"/>
      <c r="YO81" s="70"/>
      <c r="YP81" s="70"/>
      <c r="YQ81" s="70"/>
      <c r="YR81" s="70"/>
      <c r="YS81" s="70"/>
      <c r="YT81" s="70"/>
      <c r="YU81" s="70"/>
      <c r="YV81" s="70"/>
      <c r="YW81" s="70"/>
      <c r="YX81" s="70"/>
      <c r="YY81" s="70"/>
      <c r="YZ81" s="70"/>
      <c r="ZA81" s="70"/>
      <c r="ZB81" s="70"/>
      <c r="ZC81" s="70"/>
      <c r="ZD81" s="70"/>
      <c r="ZE81" s="70"/>
      <c r="ZF81" s="70"/>
      <c r="ZG81" s="70"/>
      <c r="ZH81" s="70"/>
      <c r="ZI81" s="70"/>
      <c r="ZJ81" s="70"/>
      <c r="ZK81" s="70"/>
      <c r="ZL81" s="70"/>
      <c r="ZM81" s="70"/>
      <c r="ZN81" s="70"/>
      <c r="ZO81" s="70"/>
      <c r="ZP81" s="70"/>
      <c r="ZQ81" s="70"/>
      <c r="ZR81" s="70"/>
      <c r="ZS81" s="70"/>
      <c r="ZT81" s="70"/>
      <c r="ZU81" s="70"/>
      <c r="ZV81" s="70"/>
      <c r="ZW81" s="70"/>
      <c r="ZX81" s="70"/>
      <c r="ZY81" s="70"/>
      <c r="ZZ81" s="70"/>
      <c r="AAA81" s="70"/>
      <c r="AAB81" s="70"/>
      <c r="AAC81" s="70"/>
      <c r="AAD81" s="70"/>
      <c r="AAE81" s="70"/>
      <c r="AAF81" s="70"/>
      <c r="AAG81" s="70"/>
      <c r="AAH81" s="70"/>
      <c r="AAI81" s="70"/>
      <c r="AAJ81" s="70"/>
      <c r="AAK81" s="70"/>
      <c r="AAL81" s="70"/>
      <c r="AAM81" s="70"/>
      <c r="AAN81" s="70"/>
      <c r="AAO81" s="70"/>
      <c r="AAP81" s="70"/>
      <c r="AAQ81" s="70"/>
      <c r="AAR81" s="70"/>
      <c r="AAS81" s="70"/>
      <c r="AAT81" s="70"/>
      <c r="AAU81" s="70"/>
      <c r="AAV81" s="70"/>
      <c r="AAW81" s="70"/>
      <c r="AAX81" s="70"/>
      <c r="AAY81" s="70"/>
      <c r="AAZ81" s="70"/>
      <c r="ABA81" s="70"/>
      <c r="ABB81" s="70"/>
      <c r="ABC81" s="70"/>
      <c r="ABD81" s="70"/>
      <c r="ABE81" s="70"/>
      <c r="ABF81" s="70"/>
      <c r="ABG81" s="70"/>
      <c r="ABH81" s="70"/>
      <c r="ABI81" s="70"/>
      <c r="ABJ81" s="70"/>
      <c r="ABK81" s="70"/>
      <c r="ABL81" s="70"/>
      <c r="ABM81" s="70"/>
      <c r="ABN81" s="70"/>
      <c r="ABO81" s="70"/>
      <c r="ABP81" s="70"/>
      <c r="ABQ81" s="70"/>
      <c r="ABR81" s="70"/>
      <c r="ABS81" s="70"/>
      <c r="ABT81" s="70"/>
      <c r="ABU81" s="70"/>
      <c r="ABV81" s="70"/>
      <c r="ABW81" s="70"/>
      <c r="ABX81" s="70"/>
      <c r="ABY81" s="70"/>
      <c r="ABZ81" s="70"/>
      <c r="ACA81" s="70"/>
      <c r="ACB81" s="70"/>
      <c r="ACC81" s="70"/>
      <c r="ACD81" s="70"/>
      <c r="ACE81" s="70"/>
      <c r="ACF81" s="70"/>
      <c r="ACG81" s="70"/>
      <c r="ACH81" s="70"/>
      <c r="ACI81" s="70"/>
      <c r="ACJ81" s="70"/>
      <c r="ACK81" s="70"/>
      <c r="ACL81" s="70"/>
      <c r="ACM81" s="70"/>
      <c r="ACN81" s="70"/>
      <c r="ACO81" s="70"/>
      <c r="ACP81" s="70"/>
      <c r="ACQ81" s="70"/>
      <c r="ACR81" s="70"/>
      <c r="ACS81" s="70"/>
      <c r="ACT81" s="70"/>
      <c r="ACU81" s="70"/>
      <c r="ACV81" s="70"/>
      <c r="ACW81" s="70"/>
      <c r="ACX81" s="70"/>
      <c r="ACY81" s="70"/>
      <c r="ACZ81" s="70"/>
      <c r="ADA81" s="70"/>
      <c r="ADB81" s="70"/>
      <c r="ADC81" s="70"/>
      <c r="ADD81" s="70"/>
      <c r="ADE81" s="70"/>
      <c r="ADF81" s="70"/>
      <c r="ADG81" s="70"/>
      <c r="ADH81" s="70"/>
      <c r="ADI81" s="70"/>
      <c r="ADJ81" s="70"/>
      <c r="ADK81" s="70"/>
      <c r="ADL81" s="70"/>
      <c r="ADM81" s="70"/>
      <c r="ADN81" s="70"/>
      <c r="ADO81" s="70"/>
      <c r="ADP81" s="70"/>
      <c r="ADQ81" s="70"/>
      <c r="ADR81" s="70"/>
      <c r="ADS81" s="70"/>
      <c r="ADT81" s="70"/>
      <c r="ADU81" s="70"/>
      <c r="ADV81" s="70"/>
      <c r="ADW81" s="70"/>
      <c r="ADX81" s="70"/>
      <c r="ADY81" s="70"/>
      <c r="ADZ81" s="70"/>
      <c r="AEA81" s="70"/>
      <c r="AEB81" s="70"/>
      <c r="AEC81" s="70"/>
      <c r="AED81" s="70"/>
      <c r="AEE81" s="70"/>
      <c r="AEF81" s="70"/>
      <c r="AEG81" s="70"/>
      <c r="AEH81" s="70"/>
      <c r="AEI81" s="70"/>
      <c r="AEJ81" s="70"/>
      <c r="AEK81" s="70"/>
      <c r="AEL81" s="70"/>
      <c r="AEM81" s="70"/>
      <c r="AEN81" s="70"/>
      <c r="AEO81" s="70"/>
      <c r="AEP81" s="70"/>
      <c r="AEQ81" s="70"/>
      <c r="AER81" s="70"/>
      <c r="AES81" s="70"/>
      <c r="AET81" s="70"/>
      <c r="AEU81" s="70"/>
      <c r="AEV81" s="70"/>
      <c r="AEW81" s="70"/>
      <c r="AEX81" s="70"/>
      <c r="AEY81" s="70"/>
      <c r="AEZ81" s="70"/>
      <c r="AFA81" s="70"/>
      <c r="AFB81" s="70"/>
      <c r="AFC81" s="70"/>
      <c r="AFD81" s="70"/>
      <c r="AFE81" s="70"/>
      <c r="AFF81" s="70"/>
      <c r="AFG81" s="70"/>
      <c r="AFH81" s="70"/>
      <c r="AFI81" s="70"/>
      <c r="AFJ81" s="70"/>
      <c r="AFK81" s="70"/>
      <c r="AFL81" s="70"/>
      <c r="AFM81" s="70"/>
      <c r="AFN81" s="70"/>
      <c r="AFO81" s="70"/>
      <c r="AFP81" s="70"/>
      <c r="AFQ81" s="70"/>
      <c r="AFR81" s="70"/>
      <c r="AFS81" s="70"/>
      <c r="AFT81" s="70"/>
      <c r="AFU81" s="70"/>
      <c r="AFV81" s="70"/>
      <c r="AFW81" s="70"/>
      <c r="AFX81" s="70"/>
      <c r="AFY81" s="70"/>
      <c r="AFZ81" s="70"/>
      <c r="AGA81" s="70"/>
      <c r="AGB81" s="70"/>
      <c r="AGC81" s="70"/>
      <c r="AGD81" s="70"/>
      <c r="AGE81" s="70"/>
      <c r="AGF81" s="70"/>
      <c r="AGG81" s="70"/>
      <c r="AGH81" s="70"/>
      <c r="AGI81" s="70"/>
      <c r="AGJ81" s="70"/>
      <c r="AGK81" s="70"/>
      <c r="AGL81" s="70"/>
      <c r="AGM81" s="70"/>
      <c r="AGN81" s="70"/>
      <c r="AGO81" s="70"/>
      <c r="AGP81" s="70"/>
      <c r="AGQ81" s="70"/>
      <c r="AGR81" s="70"/>
      <c r="AGS81" s="70"/>
      <c r="AGT81" s="70"/>
      <c r="AGU81" s="70"/>
      <c r="AGV81" s="70"/>
      <c r="AGW81" s="70"/>
      <c r="AGX81" s="70"/>
      <c r="AGY81" s="70"/>
      <c r="AGZ81" s="70"/>
      <c r="AHA81" s="70"/>
      <c r="AHB81" s="70"/>
      <c r="AHC81" s="70"/>
      <c r="AHD81" s="70"/>
      <c r="AHE81" s="70"/>
      <c r="AHF81" s="70"/>
      <c r="AHG81" s="70"/>
      <c r="AHH81" s="70"/>
      <c r="AHI81" s="70"/>
      <c r="AHJ81" s="70"/>
      <c r="AHK81" s="70"/>
      <c r="AHL81" s="70"/>
      <c r="AHM81" s="70"/>
      <c r="AHN81" s="70"/>
      <c r="AHO81" s="70"/>
      <c r="AHP81" s="70"/>
      <c r="AHQ81" s="70"/>
      <c r="AHR81" s="70"/>
      <c r="AHS81" s="70"/>
      <c r="AHT81" s="70"/>
      <c r="AHU81" s="70"/>
      <c r="AHV81" s="70"/>
      <c r="AHW81" s="70"/>
      <c r="AHX81" s="70"/>
      <c r="AHY81" s="70"/>
      <c r="AHZ81" s="70"/>
      <c r="AIA81" s="70"/>
      <c r="AIB81" s="70"/>
      <c r="AIC81" s="70"/>
      <c r="AID81" s="70"/>
      <c r="AIE81" s="70"/>
      <c r="AIF81" s="70"/>
      <c r="AIG81" s="70"/>
      <c r="AIH81" s="70"/>
      <c r="AII81" s="70"/>
      <c r="AIJ81" s="70"/>
      <c r="AIK81" s="70"/>
      <c r="AIL81" s="70"/>
      <c r="AIM81" s="70"/>
      <c r="AIN81" s="70"/>
      <c r="AIO81" s="70"/>
      <c r="AIP81" s="70"/>
      <c r="AIQ81" s="70"/>
      <c r="AIR81" s="70"/>
      <c r="AIS81" s="70"/>
      <c r="AIT81" s="70"/>
      <c r="AIU81" s="70"/>
      <c r="AIV81" s="70"/>
      <c r="AIW81" s="70"/>
      <c r="AIX81" s="70"/>
      <c r="AIY81" s="70"/>
      <c r="AIZ81" s="70"/>
      <c r="AJA81" s="70"/>
      <c r="AJB81" s="70"/>
      <c r="AJC81" s="70"/>
      <c r="AJD81" s="70"/>
      <c r="AJE81" s="70"/>
      <c r="AJF81" s="70"/>
      <c r="AJG81" s="70"/>
      <c r="AJH81" s="70"/>
      <c r="AJI81" s="70"/>
      <c r="AJJ81" s="70"/>
      <c r="AJK81" s="70"/>
      <c r="AJL81" s="70"/>
      <c r="AJM81" s="70"/>
      <c r="AJN81" s="70"/>
      <c r="AJO81" s="70"/>
      <c r="AJP81" s="70"/>
      <c r="AJQ81" s="70"/>
      <c r="AJR81" s="70"/>
      <c r="AJS81" s="70"/>
      <c r="AJT81" s="70"/>
      <c r="AJU81" s="70"/>
      <c r="AJV81" s="70"/>
      <c r="AJW81" s="70"/>
      <c r="AJX81" s="70"/>
      <c r="AJY81" s="70"/>
      <c r="AJZ81" s="70"/>
      <c r="AKA81" s="70"/>
      <c r="AKB81" s="70"/>
      <c r="AKC81" s="70"/>
      <c r="AKD81" s="70"/>
      <c r="AKE81" s="70"/>
      <c r="AKF81" s="70"/>
      <c r="AKG81" s="70"/>
      <c r="AKH81" s="70"/>
      <c r="AKI81" s="70"/>
      <c r="AKJ81" s="70"/>
      <c r="AKK81" s="70"/>
      <c r="AKL81" s="70"/>
      <c r="AKM81" s="70"/>
      <c r="AKN81" s="70"/>
      <c r="AKO81" s="70"/>
      <c r="AKP81" s="70"/>
      <c r="AKQ81" s="70"/>
      <c r="AKR81" s="70"/>
      <c r="AKS81" s="70"/>
      <c r="AKT81" s="70"/>
      <c r="AKU81" s="70"/>
      <c r="AKV81" s="70"/>
      <c r="AKW81" s="70"/>
      <c r="AKX81" s="70"/>
      <c r="AKY81" s="70"/>
      <c r="AKZ81" s="70"/>
      <c r="ALA81" s="70"/>
      <c r="ALB81" s="70"/>
      <c r="ALC81" s="70"/>
      <c r="ALD81" s="70"/>
      <c r="ALE81" s="70"/>
      <c r="ALF81" s="70"/>
      <c r="ALG81" s="70"/>
      <c r="ALH81" s="70"/>
      <c r="ALI81" s="70"/>
      <c r="ALJ81" s="70"/>
      <c r="ALK81" s="70"/>
      <c r="ALL81" s="70"/>
      <c r="ALM81" s="70"/>
      <c r="ALN81" s="70"/>
      <c r="ALO81" s="70"/>
      <c r="ALP81" s="70"/>
      <c r="ALQ81" s="70"/>
      <c r="ALR81" s="70"/>
      <c r="ALS81" s="70"/>
      <c r="ALT81" s="70"/>
      <c r="ALU81" s="70"/>
      <c r="ALV81" s="70"/>
      <c r="ALW81" s="70"/>
      <c r="ALX81" s="70"/>
      <c r="ALY81" s="70"/>
      <c r="ALZ81" s="70"/>
      <c r="AMA81" s="70"/>
      <c r="AMB81" s="70"/>
      <c r="AMC81" s="70"/>
      <c r="AMD81" s="70"/>
      <c r="AME81" s="70"/>
      <c r="AMF81" s="70"/>
      <c r="AMG81" s="70"/>
      <c r="AMH81" s="70"/>
      <c r="AMI81" s="70"/>
      <c r="AMJ81" s="70"/>
      <c r="AMK81" s="70"/>
      <c r="AML81" s="70"/>
      <c r="AMM81" s="70"/>
      <c r="AMN81" s="70"/>
      <c r="AMO81" s="70"/>
      <c r="AMP81" s="70"/>
      <c r="AMQ81" s="70"/>
      <c r="AMR81" s="70"/>
      <c r="AMS81" s="70"/>
      <c r="AMT81" s="70"/>
      <c r="AMU81" s="70"/>
      <c r="AMV81" s="70"/>
      <c r="AMW81" s="70"/>
      <c r="AMX81" s="70"/>
      <c r="AMY81" s="70"/>
      <c r="AMZ81" s="70"/>
      <c r="ANA81" s="70"/>
      <c r="ANB81" s="70"/>
      <c r="ANC81" s="70"/>
      <c r="AND81" s="70"/>
      <c r="ANE81" s="70"/>
      <c r="ANF81" s="70"/>
      <c r="ANG81" s="70"/>
      <c r="ANH81" s="70"/>
      <c r="ANI81" s="70"/>
      <c r="ANJ81" s="70"/>
      <c r="ANK81" s="70"/>
      <c r="ANL81" s="70"/>
      <c r="ANM81" s="70"/>
      <c r="ANN81" s="70"/>
      <c r="ANO81" s="70"/>
      <c r="ANP81" s="70"/>
      <c r="ANQ81" s="70"/>
      <c r="ANR81" s="70"/>
      <c r="ANS81" s="70"/>
      <c r="ANT81" s="70"/>
      <c r="ANU81" s="70"/>
      <c r="ANV81" s="70"/>
      <c r="ANW81" s="70"/>
      <c r="ANX81" s="70"/>
      <c r="ANY81" s="70"/>
      <c r="ANZ81" s="70"/>
      <c r="AOA81" s="70"/>
      <c r="AOB81" s="70"/>
      <c r="AOC81" s="70"/>
      <c r="AOD81" s="70"/>
      <c r="AOE81" s="70"/>
      <c r="AOF81" s="70"/>
      <c r="AOG81" s="70"/>
      <c r="AOH81" s="70"/>
      <c r="AOI81" s="70"/>
      <c r="AOJ81" s="70"/>
      <c r="AOK81" s="70"/>
      <c r="AOL81" s="70"/>
      <c r="AOM81" s="70"/>
      <c r="AON81" s="70"/>
      <c r="AOO81" s="70"/>
      <c r="AOP81" s="70"/>
      <c r="AOQ81" s="70"/>
      <c r="AOR81" s="70"/>
      <c r="AOS81" s="70"/>
      <c r="AOT81" s="70"/>
      <c r="AOU81" s="70"/>
      <c r="AOV81" s="70"/>
      <c r="AOW81" s="70"/>
      <c r="AOX81" s="70"/>
      <c r="AOY81" s="70"/>
      <c r="AOZ81" s="70"/>
      <c r="APA81" s="70"/>
      <c r="APB81" s="70"/>
      <c r="APC81" s="70"/>
      <c r="APD81" s="70"/>
      <c r="APE81" s="70"/>
      <c r="APF81" s="70"/>
      <c r="APG81" s="70"/>
      <c r="APH81" s="70"/>
      <c r="API81" s="70"/>
      <c r="APJ81" s="70"/>
      <c r="APK81" s="70"/>
      <c r="APL81" s="70"/>
      <c r="APM81" s="70"/>
      <c r="APN81" s="70"/>
      <c r="APO81" s="70"/>
      <c r="APP81" s="70"/>
      <c r="APQ81" s="70"/>
      <c r="APR81" s="70"/>
      <c r="APS81" s="70"/>
      <c r="APT81" s="70"/>
      <c r="APU81" s="70"/>
      <c r="APV81" s="70"/>
      <c r="APW81" s="70"/>
      <c r="APX81" s="70"/>
      <c r="APY81" s="70"/>
      <c r="APZ81" s="70"/>
    </row>
    <row r="82" spans="1:1118" s="69" customFormat="1" ht="15" customHeight="1" x14ac:dyDescent="0.2">
      <c r="A82" s="326" t="s">
        <v>719</v>
      </c>
      <c r="B82" s="53">
        <v>3142.6228653905264</v>
      </c>
      <c r="C82" s="53">
        <v>7046.9466499104692</v>
      </c>
      <c r="D82" s="53">
        <v>247.40886884517704</v>
      </c>
      <c r="E82" s="53"/>
      <c r="F82" s="53">
        <v>5609.586306892762</v>
      </c>
      <c r="G82" s="53">
        <v>26.237466519949471</v>
      </c>
      <c r="H82" s="53">
        <v>7854.7410374871542</v>
      </c>
      <c r="I82" s="53">
        <v>9631.8542780975458</v>
      </c>
      <c r="J82" s="53">
        <v>741.9419173061566</v>
      </c>
      <c r="K82" s="53">
        <v>1419.2565291333219</v>
      </c>
      <c r="L82" s="53">
        <v>334.68256025501478</v>
      </c>
      <c r="M82" s="53">
        <v>608.16590161141198</v>
      </c>
      <c r="N82" s="53">
        <v>13.233766058233382</v>
      </c>
      <c r="O82" s="53">
        <v>36676.678147507722</v>
      </c>
      <c r="P82" s="53">
        <v>842.38937777741194</v>
      </c>
      <c r="Q82" s="2"/>
      <c r="R82" s="2"/>
      <c r="S82" s="327"/>
      <c r="T82" s="875"/>
      <c r="U82" s="2"/>
      <c r="V82" s="2"/>
      <c r="W82" s="2"/>
      <c r="X82" s="2"/>
      <c r="Y82" s="2"/>
      <c r="Z82" s="2"/>
      <c r="AA82" s="2"/>
      <c r="AB82" s="2"/>
      <c r="AC82" s="2"/>
      <c r="AD82" s="2"/>
      <c r="AE82" s="2"/>
      <c r="AF82" s="2"/>
      <c r="AG82" s="2"/>
      <c r="AH82" s="2"/>
      <c r="AI82" s="120"/>
      <c r="AJ82" s="120"/>
      <c r="AK82" s="120"/>
      <c r="AL82" s="12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c r="GG82" s="70"/>
      <c r="GH82" s="70"/>
      <c r="GI82" s="70"/>
      <c r="GJ82" s="70"/>
      <c r="GK82" s="70"/>
      <c r="GL82" s="70"/>
      <c r="GM82" s="70"/>
      <c r="GN82" s="70"/>
      <c r="GO82" s="70"/>
      <c r="GP82" s="70"/>
      <c r="GQ82" s="70"/>
      <c r="GR82" s="70"/>
      <c r="GS82" s="70"/>
      <c r="GT82" s="70"/>
      <c r="GU82" s="70"/>
      <c r="GV82" s="70"/>
      <c r="GW82" s="70"/>
      <c r="GX82" s="70"/>
      <c r="GY82" s="70"/>
      <c r="GZ82" s="70"/>
      <c r="HA82" s="70"/>
      <c r="HB82" s="70"/>
      <c r="HC82" s="70"/>
      <c r="HD82" s="70"/>
      <c r="HE82" s="70"/>
      <c r="HF82" s="70"/>
      <c r="HG82" s="70"/>
      <c r="HH82" s="70"/>
      <c r="HI82" s="70"/>
      <c r="HJ82" s="70"/>
      <c r="HK82" s="70"/>
      <c r="HL82" s="70"/>
      <c r="HM82" s="70"/>
      <c r="HN82" s="70"/>
      <c r="HO82" s="70"/>
      <c r="HP82" s="70"/>
      <c r="HQ82" s="70"/>
      <c r="HR82" s="70"/>
      <c r="HS82" s="70"/>
      <c r="HT82" s="70"/>
      <c r="HU82" s="70"/>
      <c r="HV82" s="70"/>
      <c r="HW82" s="70"/>
      <c r="HX82" s="70"/>
      <c r="HY82" s="70"/>
      <c r="HZ82" s="70"/>
      <c r="IA82" s="70"/>
      <c r="IB82" s="70"/>
      <c r="IC82" s="70"/>
      <c r="ID82" s="70"/>
      <c r="IE82" s="70"/>
      <c r="IF82" s="70"/>
      <c r="IG82" s="70"/>
      <c r="IH82" s="70"/>
      <c r="II82" s="70"/>
      <c r="IJ82" s="70"/>
      <c r="IK82" s="70"/>
      <c r="IL82" s="70"/>
      <c r="IM82" s="70"/>
      <c r="IN82" s="70"/>
      <c r="IO82" s="70"/>
      <c r="IP82" s="70"/>
      <c r="IQ82" s="70"/>
      <c r="IR82" s="70"/>
      <c r="IS82" s="70"/>
      <c r="IT82" s="70"/>
      <c r="IU82" s="70"/>
      <c r="IV82" s="70"/>
      <c r="IW82" s="70"/>
      <c r="IX82" s="70"/>
      <c r="IY82" s="70"/>
      <c r="IZ82" s="70"/>
      <c r="JA82" s="70"/>
      <c r="JB82" s="70"/>
      <c r="JC82" s="70"/>
      <c r="JD82" s="70"/>
      <c r="JE82" s="70"/>
      <c r="JF82" s="70"/>
      <c r="JG82" s="70"/>
      <c r="JH82" s="70"/>
      <c r="JI82" s="70"/>
      <c r="JJ82" s="70"/>
      <c r="JK82" s="70"/>
      <c r="JL82" s="70"/>
      <c r="JM82" s="70"/>
      <c r="JN82" s="70"/>
      <c r="JO82" s="70"/>
      <c r="JP82" s="70"/>
      <c r="JQ82" s="70"/>
      <c r="JR82" s="70"/>
      <c r="JS82" s="70"/>
      <c r="JT82" s="70"/>
      <c r="JU82" s="70"/>
      <c r="JV82" s="70"/>
      <c r="JW82" s="70"/>
      <c r="JX82" s="70"/>
      <c r="JY82" s="70"/>
      <c r="JZ82" s="70"/>
      <c r="KA82" s="70"/>
      <c r="KB82" s="70"/>
      <c r="KC82" s="70"/>
      <c r="KD82" s="70"/>
      <c r="KE82" s="70"/>
      <c r="KF82" s="70"/>
      <c r="KG82" s="70"/>
      <c r="KH82" s="70"/>
      <c r="KI82" s="70"/>
      <c r="KJ82" s="70"/>
      <c r="KK82" s="70"/>
      <c r="KL82" s="70"/>
      <c r="KM82" s="70"/>
      <c r="KN82" s="70"/>
      <c r="KO82" s="70"/>
      <c r="KP82" s="70"/>
      <c r="KQ82" s="70"/>
      <c r="KR82" s="70"/>
      <c r="KS82" s="70"/>
      <c r="KT82" s="70"/>
      <c r="KU82" s="70"/>
      <c r="KV82" s="70"/>
      <c r="KW82" s="70"/>
      <c r="KX82" s="70"/>
      <c r="KY82" s="70"/>
      <c r="KZ82" s="70"/>
      <c r="LA82" s="70"/>
      <c r="LB82" s="70"/>
      <c r="LC82" s="70"/>
      <c r="LD82" s="70"/>
      <c r="LE82" s="70"/>
      <c r="LF82" s="70"/>
      <c r="LG82" s="70"/>
      <c r="LH82" s="70"/>
      <c r="LI82" s="70"/>
      <c r="LJ82" s="70"/>
      <c r="LK82" s="70"/>
      <c r="LL82" s="70"/>
      <c r="LM82" s="70"/>
      <c r="LN82" s="70"/>
      <c r="LO82" s="70"/>
      <c r="LP82" s="70"/>
      <c r="LQ82" s="70"/>
      <c r="LR82" s="70"/>
      <c r="LS82" s="70"/>
      <c r="LT82" s="70"/>
      <c r="LU82" s="70"/>
      <c r="LV82" s="70"/>
      <c r="LW82" s="70"/>
      <c r="LX82" s="70"/>
      <c r="LY82" s="70"/>
      <c r="LZ82" s="70"/>
      <c r="MA82" s="70"/>
      <c r="MB82" s="70"/>
      <c r="MC82" s="70"/>
      <c r="MD82" s="70"/>
      <c r="ME82" s="70"/>
      <c r="MF82" s="70"/>
      <c r="MG82" s="70"/>
      <c r="MH82" s="70"/>
      <c r="MI82" s="70"/>
      <c r="MJ82" s="70"/>
      <c r="MK82" s="70"/>
      <c r="ML82" s="70"/>
      <c r="MM82" s="70"/>
      <c r="MN82" s="70"/>
      <c r="MO82" s="70"/>
      <c r="MP82" s="70"/>
      <c r="MQ82" s="70"/>
      <c r="MR82" s="70"/>
      <c r="MS82" s="70"/>
      <c r="MT82" s="70"/>
      <c r="MU82" s="70"/>
      <c r="MV82" s="70"/>
      <c r="MW82" s="70"/>
      <c r="MX82" s="70"/>
      <c r="MY82" s="70"/>
      <c r="MZ82" s="70"/>
      <c r="NA82" s="70"/>
      <c r="NB82" s="70"/>
      <c r="NC82" s="70"/>
      <c r="ND82" s="70"/>
      <c r="NE82" s="70"/>
      <c r="NF82" s="70"/>
      <c r="NG82" s="70"/>
      <c r="NH82" s="70"/>
      <c r="NI82" s="70"/>
      <c r="NJ82" s="70"/>
      <c r="NK82" s="70"/>
      <c r="NL82" s="70"/>
      <c r="NM82" s="70"/>
      <c r="NN82" s="70"/>
      <c r="NO82" s="70"/>
      <c r="NP82" s="70"/>
      <c r="NQ82" s="70"/>
      <c r="NR82" s="70"/>
      <c r="NS82" s="70"/>
      <c r="NT82" s="70"/>
      <c r="NU82" s="70"/>
      <c r="NV82" s="70"/>
      <c r="NW82" s="70"/>
      <c r="NX82" s="70"/>
      <c r="NY82" s="70"/>
      <c r="NZ82" s="70"/>
      <c r="OA82" s="70"/>
      <c r="OB82" s="70"/>
      <c r="OC82" s="70"/>
      <c r="OD82" s="70"/>
      <c r="OE82" s="70"/>
      <c r="OF82" s="70"/>
      <c r="OG82" s="70"/>
      <c r="OH82" s="70"/>
      <c r="OI82" s="70"/>
      <c r="OJ82" s="70"/>
      <c r="OK82" s="70"/>
      <c r="OL82" s="70"/>
      <c r="OM82" s="70"/>
      <c r="ON82" s="70"/>
      <c r="OO82" s="70"/>
      <c r="OP82" s="70"/>
      <c r="OQ82" s="70"/>
      <c r="OR82" s="70"/>
      <c r="OS82" s="70"/>
      <c r="OT82" s="70"/>
      <c r="OU82" s="70"/>
      <c r="OV82" s="70"/>
      <c r="OW82" s="70"/>
      <c r="OX82" s="70"/>
      <c r="OY82" s="70"/>
      <c r="OZ82" s="70"/>
      <c r="PA82" s="70"/>
      <c r="PB82" s="70"/>
      <c r="PC82" s="70"/>
      <c r="PD82" s="70"/>
      <c r="PE82" s="70"/>
      <c r="PF82" s="70"/>
      <c r="PG82" s="70"/>
      <c r="PH82" s="70"/>
      <c r="PI82" s="70"/>
      <c r="PJ82" s="70"/>
      <c r="PK82" s="70"/>
      <c r="PL82" s="70"/>
      <c r="PM82" s="70"/>
      <c r="PN82" s="70"/>
      <c r="PO82" s="70"/>
      <c r="PP82" s="70"/>
      <c r="PQ82" s="70"/>
      <c r="PR82" s="70"/>
      <c r="PS82" s="70"/>
      <c r="PT82" s="70"/>
      <c r="PU82" s="70"/>
      <c r="PV82" s="70"/>
      <c r="PW82" s="70"/>
      <c r="PX82" s="70"/>
      <c r="PY82" s="70"/>
      <c r="PZ82" s="70"/>
      <c r="QA82" s="70"/>
      <c r="QB82" s="70"/>
      <c r="QC82" s="70"/>
      <c r="QD82" s="70"/>
      <c r="QE82" s="70"/>
      <c r="QF82" s="70"/>
      <c r="QG82" s="70"/>
      <c r="QH82" s="70"/>
      <c r="QI82" s="70"/>
      <c r="QJ82" s="70"/>
      <c r="QK82" s="70"/>
      <c r="QL82" s="70"/>
      <c r="QM82" s="70"/>
      <c r="QN82" s="70"/>
      <c r="QO82" s="70"/>
      <c r="QP82" s="70"/>
      <c r="QQ82" s="70"/>
      <c r="QR82" s="70"/>
      <c r="QS82" s="70"/>
      <c r="QT82" s="70"/>
      <c r="QU82" s="70"/>
      <c r="QV82" s="70"/>
      <c r="QW82" s="70"/>
      <c r="QX82" s="70"/>
      <c r="QY82" s="70"/>
      <c r="QZ82" s="70"/>
      <c r="RA82" s="70"/>
      <c r="RB82" s="70"/>
      <c r="RC82" s="70"/>
      <c r="RD82" s="70"/>
      <c r="RE82" s="70"/>
      <c r="RF82" s="70"/>
      <c r="RG82" s="70"/>
      <c r="RH82" s="70"/>
      <c r="RI82" s="70"/>
      <c r="RJ82" s="70"/>
      <c r="RK82" s="70"/>
      <c r="RL82" s="70"/>
      <c r="RM82" s="70"/>
      <c r="RN82" s="70"/>
      <c r="RO82" s="70"/>
      <c r="RP82" s="70"/>
      <c r="RQ82" s="70"/>
      <c r="RR82" s="70"/>
      <c r="RS82" s="70"/>
      <c r="RT82" s="70"/>
      <c r="RU82" s="70"/>
      <c r="RV82" s="70"/>
      <c r="RW82" s="70"/>
      <c r="RX82" s="70"/>
      <c r="RY82" s="70"/>
      <c r="RZ82" s="70"/>
      <c r="SA82" s="70"/>
      <c r="SB82" s="70"/>
      <c r="SC82" s="70"/>
      <c r="SD82" s="70"/>
      <c r="SE82" s="70"/>
      <c r="SF82" s="70"/>
      <c r="SG82" s="70"/>
      <c r="SH82" s="70"/>
      <c r="SI82" s="70"/>
      <c r="SJ82" s="70"/>
      <c r="SK82" s="70"/>
      <c r="SL82" s="70"/>
      <c r="SM82" s="70"/>
      <c r="SN82" s="70"/>
      <c r="SO82" s="70"/>
      <c r="SP82" s="70"/>
      <c r="SQ82" s="70"/>
      <c r="SR82" s="70"/>
      <c r="SS82" s="70"/>
      <c r="ST82" s="70"/>
      <c r="SU82" s="70"/>
      <c r="SV82" s="70"/>
      <c r="SW82" s="70"/>
      <c r="SX82" s="70"/>
      <c r="SY82" s="70"/>
      <c r="SZ82" s="70"/>
      <c r="TA82" s="70"/>
      <c r="TB82" s="70"/>
      <c r="TC82" s="70"/>
      <c r="TD82" s="70"/>
      <c r="TE82" s="70"/>
      <c r="TF82" s="70"/>
      <c r="TG82" s="70"/>
      <c r="TH82" s="70"/>
      <c r="TI82" s="70"/>
      <c r="TJ82" s="70"/>
      <c r="TK82" s="70"/>
      <c r="TL82" s="70"/>
      <c r="TM82" s="70"/>
      <c r="TN82" s="70"/>
      <c r="TO82" s="70"/>
      <c r="TP82" s="70"/>
      <c r="TQ82" s="70"/>
      <c r="TR82" s="70"/>
      <c r="TS82" s="70"/>
      <c r="TT82" s="70"/>
      <c r="TU82" s="70"/>
      <c r="TV82" s="70"/>
      <c r="TW82" s="70"/>
      <c r="TX82" s="70"/>
      <c r="TY82" s="70"/>
      <c r="TZ82" s="70"/>
      <c r="UA82" s="70"/>
      <c r="UB82" s="70"/>
      <c r="UC82" s="70"/>
      <c r="UD82" s="70"/>
      <c r="UE82" s="70"/>
      <c r="UF82" s="70"/>
      <c r="UG82" s="70"/>
      <c r="UH82" s="70"/>
      <c r="UI82" s="70"/>
      <c r="UJ82" s="70"/>
      <c r="UK82" s="70"/>
      <c r="UL82" s="70"/>
      <c r="UM82" s="70"/>
      <c r="UN82" s="70"/>
      <c r="UO82" s="70"/>
      <c r="UP82" s="70"/>
      <c r="UQ82" s="70"/>
      <c r="UR82" s="70"/>
      <c r="US82" s="70"/>
      <c r="UT82" s="70"/>
      <c r="UU82" s="70"/>
      <c r="UV82" s="70"/>
      <c r="UW82" s="70"/>
      <c r="UX82" s="70"/>
      <c r="UY82" s="70"/>
      <c r="UZ82" s="70"/>
      <c r="VA82" s="70"/>
      <c r="VB82" s="70"/>
      <c r="VC82" s="70"/>
      <c r="VD82" s="70"/>
      <c r="VE82" s="70"/>
      <c r="VF82" s="70"/>
      <c r="VG82" s="70"/>
      <c r="VH82" s="70"/>
      <c r="VI82" s="70"/>
      <c r="VJ82" s="70"/>
      <c r="VK82" s="70"/>
      <c r="VL82" s="70"/>
      <c r="VM82" s="70"/>
      <c r="VN82" s="70"/>
      <c r="VO82" s="70"/>
      <c r="VP82" s="70"/>
      <c r="VQ82" s="70"/>
      <c r="VR82" s="70"/>
      <c r="VS82" s="70"/>
      <c r="VT82" s="70"/>
      <c r="VU82" s="70"/>
      <c r="VV82" s="70"/>
      <c r="VW82" s="70"/>
      <c r="VX82" s="70"/>
      <c r="VY82" s="70"/>
      <c r="VZ82" s="70"/>
      <c r="WA82" s="70"/>
      <c r="WB82" s="70"/>
      <c r="WC82" s="70"/>
      <c r="WD82" s="70"/>
      <c r="WE82" s="70"/>
      <c r="WF82" s="70"/>
      <c r="WG82" s="70"/>
      <c r="WH82" s="70"/>
      <c r="WI82" s="70"/>
      <c r="WJ82" s="70"/>
      <c r="WK82" s="70"/>
      <c r="WL82" s="70"/>
      <c r="WM82" s="70"/>
      <c r="WN82" s="70"/>
      <c r="WO82" s="70"/>
      <c r="WP82" s="70"/>
      <c r="WQ82" s="70"/>
      <c r="WR82" s="70"/>
      <c r="WS82" s="70"/>
      <c r="WT82" s="70"/>
      <c r="WU82" s="70"/>
      <c r="WV82" s="70"/>
      <c r="WW82" s="70"/>
      <c r="WX82" s="70"/>
      <c r="WY82" s="70"/>
      <c r="WZ82" s="70"/>
      <c r="XA82" s="70"/>
      <c r="XB82" s="70"/>
      <c r="XC82" s="70"/>
      <c r="XD82" s="70"/>
      <c r="XE82" s="70"/>
      <c r="XF82" s="70"/>
      <c r="XG82" s="70"/>
      <c r="XH82" s="70"/>
      <c r="XI82" s="70"/>
      <c r="XJ82" s="70"/>
      <c r="XK82" s="70"/>
      <c r="XL82" s="70"/>
      <c r="XM82" s="70"/>
      <c r="XN82" s="70"/>
      <c r="XO82" s="70"/>
      <c r="XP82" s="70"/>
      <c r="XQ82" s="70"/>
      <c r="XR82" s="70"/>
      <c r="XS82" s="70"/>
      <c r="XT82" s="70"/>
      <c r="XU82" s="70"/>
      <c r="XV82" s="70"/>
      <c r="XW82" s="70"/>
      <c r="XX82" s="70"/>
      <c r="XY82" s="70"/>
      <c r="XZ82" s="70"/>
      <c r="YA82" s="70"/>
      <c r="YB82" s="70"/>
      <c r="YC82" s="70"/>
      <c r="YD82" s="70"/>
      <c r="YE82" s="70"/>
      <c r="YF82" s="70"/>
      <c r="YG82" s="70"/>
      <c r="YH82" s="70"/>
      <c r="YI82" s="70"/>
      <c r="YJ82" s="70"/>
      <c r="YK82" s="70"/>
      <c r="YL82" s="70"/>
      <c r="YM82" s="70"/>
      <c r="YN82" s="70"/>
      <c r="YO82" s="70"/>
      <c r="YP82" s="70"/>
      <c r="YQ82" s="70"/>
      <c r="YR82" s="70"/>
      <c r="YS82" s="70"/>
      <c r="YT82" s="70"/>
      <c r="YU82" s="70"/>
      <c r="YV82" s="70"/>
      <c r="YW82" s="70"/>
      <c r="YX82" s="70"/>
      <c r="YY82" s="70"/>
      <c r="YZ82" s="70"/>
      <c r="ZA82" s="70"/>
      <c r="ZB82" s="70"/>
      <c r="ZC82" s="70"/>
      <c r="ZD82" s="70"/>
      <c r="ZE82" s="70"/>
      <c r="ZF82" s="70"/>
      <c r="ZG82" s="70"/>
      <c r="ZH82" s="70"/>
      <c r="ZI82" s="70"/>
      <c r="ZJ82" s="70"/>
      <c r="ZK82" s="70"/>
      <c r="ZL82" s="70"/>
      <c r="ZM82" s="70"/>
      <c r="ZN82" s="70"/>
      <c r="ZO82" s="70"/>
      <c r="ZP82" s="70"/>
      <c r="ZQ82" s="70"/>
      <c r="ZR82" s="70"/>
      <c r="ZS82" s="70"/>
      <c r="ZT82" s="70"/>
      <c r="ZU82" s="70"/>
      <c r="ZV82" s="70"/>
      <c r="ZW82" s="70"/>
      <c r="ZX82" s="70"/>
      <c r="ZY82" s="70"/>
      <c r="ZZ82" s="70"/>
      <c r="AAA82" s="70"/>
      <c r="AAB82" s="70"/>
      <c r="AAC82" s="70"/>
      <c r="AAD82" s="70"/>
      <c r="AAE82" s="70"/>
      <c r="AAF82" s="70"/>
      <c r="AAG82" s="70"/>
      <c r="AAH82" s="70"/>
      <c r="AAI82" s="70"/>
      <c r="AAJ82" s="70"/>
      <c r="AAK82" s="70"/>
      <c r="AAL82" s="70"/>
      <c r="AAM82" s="70"/>
      <c r="AAN82" s="70"/>
      <c r="AAO82" s="70"/>
      <c r="AAP82" s="70"/>
      <c r="AAQ82" s="70"/>
      <c r="AAR82" s="70"/>
      <c r="AAS82" s="70"/>
      <c r="AAT82" s="70"/>
      <c r="AAU82" s="70"/>
      <c r="AAV82" s="70"/>
      <c r="AAW82" s="70"/>
      <c r="AAX82" s="70"/>
      <c r="AAY82" s="70"/>
      <c r="AAZ82" s="70"/>
      <c r="ABA82" s="70"/>
      <c r="ABB82" s="70"/>
      <c r="ABC82" s="70"/>
      <c r="ABD82" s="70"/>
      <c r="ABE82" s="70"/>
      <c r="ABF82" s="70"/>
      <c r="ABG82" s="70"/>
      <c r="ABH82" s="70"/>
      <c r="ABI82" s="70"/>
      <c r="ABJ82" s="70"/>
      <c r="ABK82" s="70"/>
      <c r="ABL82" s="70"/>
      <c r="ABM82" s="70"/>
      <c r="ABN82" s="70"/>
      <c r="ABO82" s="70"/>
      <c r="ABP82" s="70"/>
      <c r="ABQ82" s="70"/>
      <c r="ABR82" s="70"/>
      <c r="ABS82" s="70"/>
      <c r="ABT82" s="70"/>
      <c r="ABU82" s="70"/>
      <c r="ABV82" s="70"/>
      <c r="ABW82" s="70"/>
      <c r="ABX82" s="70"/>
      <c r="ABY82" s="70"/>
      <c r="ABZ82" s="70"/>
      <c r="ACA82" s="70"/>
      <c r="ACB82" s="70"/>
      <c r="ACC82" s="70"/>
      <c r="ACD82" s="70"/>
      <c r="ACE82" s="70"/>
      <c r="ACF82" s="70"/>
      <c r="ACG82" s="70"/>
      <c r="ACH82" s="70"/>
      <c r="ACI82" s="70"/>
      <c r="ACJ82" s="70"/>
      <c r="ACK82" s="70"/>
      <c r="ACL82" s="70"/>
      <c r="ACM82" s="70"/>
      <c r="ACN82" s="70"/>
      <c r="ACO82" s="70"/>
      <c r="ACP82" s="70"/>
      <c r="ACQ82" s="70"/>
      <c r="ACR82" s="70"/>
      <c r="ACS82" s="70"/>
      <c r="ACT82" s="70"/>
      <c r="ACU82" s="70"/>
      <c r="ACV82" s="70"/>
      <c r="ACW82" s="70"/>
      <c r="ACX82" s="70"/>
      <c r="ACY82" s="70"/>
      <c r="ACZ82" s="70"/>
      <c r="ADA82" s="70"/>
      <c r="ADB82" s="70"/>
      <c r="ADC82" s="70"/>
      <c r="ADD82" s="70"/>
      <c r="ADE82" s="70"/>
      <c r="ADF82" s="70"/>
      <c r="ADG82" s="70"/>
      <c r="ADH82" s="70"/>
      <c r="ADI82" s="70"/>
      <c r="ADJ82" s="70"/>
      <c r="ADK82" s="70"/>
      <c r="ADL82" s="70"/>
      <c r="ADM82" s="70"/>
      <c r="ADN82" s="70"/>
      <c r="ADO82" s="70"/>
      <c r="ADP82" s="70"/>
      <c r="ADQ82" s="70"/>
      <c r="ADR82" s="70"/>
      <c r="ADS82" s="70"/>
      <c r="ADT82" s="70"/>
      <c r="ADU82" s="70"/>
      <c r="ADV82" s="70"/>
      <c r="ADW82" s="70"/>
      <c r="ADX82" s="70"/>
      <c r="ADY82" s="70"/>
      <c r="ADZ82" s="70"/>
      <c r="AEA82" s="70"/>
      <c r="AEB82" s="70"/>
      <c r="AEC82" s="70"/>
      <c r="AED82" s="70"/>
      <c r="AEE82" s="70"/>
      <c r="AEF82" s="70"/>
      <c r="AEG82" s="70"/>
      <c r="AEH82" s="70"/>
      <c r="AEI82" s="70"/>
      <c r="AEJ82" s="70"/>
      <c r="AEK82" s="70"/>
      <c r="AEL82" s="70"/>
      <c r="AEM82" s="70"/>
      <c r="AEN82" s="70"/>
      <c r="AEO82" s="70"/>
      <c r="AEP82" s="70"/>
      <c r="AEQ82" s="70"/>
      <c r="AER82" s="70"/>
      <c r="AES82" s="70"/>
      <c r="AET82" s="70"/>
      <c r="AEU82" s="70"/>
      <c r="AEV82" s="70"/>
      <c r="AEW82" s="70"/>
      <c r="AEX82" s="70"/>
      <c r="AEY82" s="70"/>
      <c r="AEZ82" s="70"/>
      <c r="AFA82" s="70"/>
      <c r="AFB82" s="70"/>
      <c r="AFC82" s="70"/>
      <c r="AFD82" s="70"/>
      <c r="AFE82" s="70"/>
      <c r="AFF82" s="70"/>
      <c r="AFG82" s="70"/>
      <c r="AFH82" s="70"/>
      <c r="AFI82" s="70"/>
      <c r="AFJ82" s="70"/>
      <c r="AFK82" s="70"/>
      <c r="AFL82" s="70"/>
      <c r="AFM82" s="70"/>
      <c r="AFN82" s="70"/>
      <c r="AFO82" s="70"/>
      <c r="AFP82" s="70"/>
      <c r="AFQ82" s="70"/>
      <c r="AFR82" s="70"/>
      <c r="AFS82" s="70"/>
      <c r="AFT82" s="70"/>
      <c r="AFU82" s="70"/>
      <c r="AFV82" s="70"/>
      <c r="AFW82" s="70"/>
      <c r="AFX82" s="70"/>
      <c r="AFY82" s="70"/>
      <c r="AFZ82" s="70"/>
      <c r="AGA82" s="70"/>
      <c r="AGB82" s="70"/>
      <c r="AGC82" s="70"/>
      <c r="AGD82" s="70"/>
      <c r="AGE82" s="70"/>
      <c r="AGF82" s="70"/>
      <c r="AGG82" s="70"/>
      <c r="AGH82" s="70"/>
      <c r="AGI82" s="70"/>
      <c r="AGJ82" s="70"/>
      <c r="AGK82" s="70"/>
      <c r="AGL82" s="70"/>
      <c r="AGM82" s="70"/>
      <c r="AGN82" s="70"/>
      <c r="AGO82" s="70"/>
      <c r="AGP82" s="70"/>
      <c r="AGQ82" s="70"/>
      <c r="AGR82" s="70"/>
      <c r="AGS82" s="70"/>
      <c r="AGT82" s="70"/>
      <c r="AGU82" s="70"/>
      <c r="AGV82" s="70"/>
      <c r="AGW82" s="70"/>
      <c r="AGX82" s="70"/>
      <c r="AGY82" s="70"/>
      <c r="AGZ82" s="70"/>
      <c r="AHA82" s="70"/>
      <c r="AHB82" s="70"/>
      <c r="AHC82" s="70"/>
      <c r="AHD82" s="70"/>
      <c r="AHE82" s="70"/>
      <c r="AHF82" s="70"/>
      <c r="AHG82" s="70"/>
      <c r="AHH82" s="70"/>
      <c r="AHI82" s="70"/>
      <c r="AHJ82" s="70"/>
      <c r="AHK82" s="70"/>
      <c r="AHL82" s="70"/>
      <c r="AHM82" s="70"/>
      <c r="AHN82" s="70"/>
      <c r="AHO82" s="70"/>
      <c r="AHP82" s="70"/>
      <c r="AHQ82" s="70"/>
      <c r="AHR82" s="70"/>
      <c r="AHS82" s="70"/>
      <c r="AHT82" s="70"/>
      <c r="AHU82" s="70"/>
      <c r="AHV82" s="70"/>
      <c r="AHW82" s="70"/>
      <c r="AHX82" s="70"/>
      <c r="AHY82" s="70"/>
      <c r="AHZ82" s="70"/>
      <c r="AIA82" s="70"/>
      <c r="AIB82" s="70"/>
      <c r="AIC82" s="70"/>
      <c r="AID82" s="70"/>
      <c r="AIE82" s="70"/>
      <c r="AIF82" s="70"/>
      <c r="AIG82" s="70"/>
      <c r="AIH82" s="70"/>
      <c r="AII82" s="70"/>
      <c r="AIJ82" s="70"/>
      <c r="AIK82" s="70"/>
      <c r="AIL82" s="70"/>
      <c r="AIM82" s="70"/>
      <c r="AIN82" s="70"/>
      <c r="AIO82" s="70"/>
      <c r="AIP82" s="70"/>
      <c r="AIQ82" s="70"/>
      <c r="AIR82" s="70"/>
      <c r="AIS82" s="70"/>
      <c r="AIT82" s="70"/>
      <c r="AIU82" s="70"/>
      <c r="AIV82" s="70"/>
      <c r="AIW82" s="70"/>
      <c r="AIX82" s="70"/>
      <c r="AIY82" s="70"/>
      <c r="AIZ82" s="70"/>
      <c r="AJA82" s="70"/>
      <c r="AJB82" s="70"/>
      <c r="AJC82" s="70"/>
      <c r="AJD82" s="70"/>
      <c r="AJE82" s="70"/>
      <c r="AJF82" s="70"/>
      <c r="AJG82" s="70"/>
      <c r="AJH82" s="70"/>
      <c r="AJI82" s="70"/>
      <c r="AJJ82" s="70"/>
      <c r="AJK82" s="70"/>
      <c r="AJL82" s="70"/>
      <c r="AJM82" s="70"/>
      <c r="AJN82" s="70"/>
      <c r="AJO82" s="70"/>
      <c r="AJP82" s="70"/>
      <c r="AJQ82" s="70"/>
      <c r="AJR82" s="70"/>
      <c r="AJS82" s="70"/>
      <c r="AJT82" s="70"/>
      <c r="AJU82" s="70"/>
      <c r="AJV82" s="70"/>
      <c r="AJW82" s="70"/>
      <c r="AJX82" s="70"/>
      <c r="AJY82" s="70"/>
      <c r="AJZ82" s="70"/>
      <c r="AKA82" s="70"/>
      <c r="AKB82" s="70"/>
      <c r="AKC82" s="70"/>
      <c r="AKD82" s="70"/>
      <c r="AKE82" s="70"/>
      <c r="AKF82" s="70"/>
      <c r="AKG82" s="70"/>
      <c r="AKH82" s="70"/>
      <c r="AKI82" s="70"/>
      <c r="AKJ82" s="70"/>
      <c r="AKK82" s="70"/>
      <c r="AKL82" s="70"/>
      <c r="AKM82" s="70"/>
      <c r="AKN82" s="70"/>
      <c r="AKO82" s="70"/>
      <c r="AKP82" s="70"/>
      <c r="AKQ82" s="70"/>
      <c r="AKR82" s="70"/>
      <c r="AKS82" s="70"/>
      <c r="AKT82" s="70"/>
      <c r="AKU82" s="70"/>
      <c r="AKV82" s="70"/>
      <c r="AKW82" s="70"/>
      <c r="AKX82" s="70"/>
      <c r="AKY82" s="70"/>
      <c r="AKZ82" s="70"/>
      <c r="ALA82" s="70"/>
      <c r="ALB82" s="70"/>
      <c r="ALC82" s="70"/>
      <c r="ALD82" s="70"/>
      <c r="ALE82" s="70"/>
      <c r="ALF82" s="70"/>
      <c r="ALG82" s="70"/>
      <c r="ALH82" s="70"/>
      <c r="ALI82" s="70"/>
      <c r="ALJ82" s="70"/>
      <c r="ALK82" s="70"/>
      <c r="ALL82" s="70"/>
      <c r="ALM82" s="70"/>
      <c r="ALN82" s="70"/>
      <c r="ALO82" s="70"/>
      <c r="ALP82" s="70"/>
      <c r="ALQ82" s="70"/>
      <c r="ALR82" s="70"/>
      <c r="ALS82" s="70"/>
      <c r="ALT82" s="70"/>
      <c r="ALU82" s="70"/>
      <c r="ALV82" s="70"/>
      <c r="ALW82" s="70"/>
      <c r="ALX82" s="70"/>
      <c r="ALY82" s="70"/>
      <c r="ALZ82" s="70"/>
      <c r="AMA82" s="70"/>
      <c r="AMB82" s="70"/>
      <c r="AMC82" s="70"/>
      <c r="AMD82" s="70"/>
      <c r="AME82" s="70"/>
      <c r="AMF82" s="70"/>
      <c r="AMG82" s="70"/>
      <c r="AMH82" s="70"/>
      <c r="AMI82" s="70"/>
      <c r="AMJ82" s="70"/>
      <c r="AMK82" s="70"/>
      <c r="AML82" s="70"/>
      <c r="AMM82" s="70"/>
      <c r="AMN82" s="70"/>
      <c r="AMO82" s="70"/>
      <c r="AMP82" s="70"/>
      <c r="AMQ82" s="70"/>
      <c r="AMR82" s="70"/>
      <c r="AMS82" s="70"/>
      <c r="AMT82" s="70"/>
      <c r="AMU82" s="70"/>
      <c r="AMV82" s="70"/>
      <c r="AMW82" s="70"/>
      <c r="AMX82" s="70"/>
      <c r="AMY82" s="70"/>
      <c r="AMZ82" s="70"/>
      <c r="ANA82" s="70"/>
      <c r="ANB82" s="70"/>
      <c r="ANC82" s="70"/>
      <c r="AND82" s="70"/>
      <c r="ANE82" s="70"/>
      <c r="ANF82" s="70"/>
      <c r="ANG82" s="70"/>
      <c r="ANH82" s="70"/>
      <c r="ANI82" s="70"/>
      <c r="ANJ82" s="70"/>
      <c r="ANK82" s="70"/>
      <c r="ANL82" s="70"/>
      <c r="ANM82" s="70"/>
      <c r="ANN82" s="70"/>
      <c r="ANO82" s="70"/>
      <c r="ANP82" s="70"/>
      <c r="ANQ82" s="70"/>
      <c r="ANR82" s="70"/>
      <c r="ANS82" s="70"/>
      <c r="ANT82" s="70"/>
      <c r="ANU82" s="70"/>
      <c r="ANV82" s="70"/>
      <c r="ANW82" s="70"/>
      <c r="ANX82" s="70"/>
      <c r="ANY82" s="70"/>
      <c r="ANZ82" s="70"/>
      <c r="AOA82" s="70"/>
      <c r="AOB82" s="70"/>
      <c r="AOC82" s="70"/>
      <c r="AOD82" s="70"/>
      <c r="AOE82" s="70"/>
      <c r="AOF82" s="70"/>
      <c r="AOG82" s="70"/>
      <c r="AOH82" s="70"/>
      <c r="AOI82" s="70"/>
      <c r="AOJ82" s="70"/>
      <c r="AOK82" s="70"/>
      <c r="AOL82" s="70"/>
      <c r="AOM82" s="70"/>
      <c r="AON82" s="70"/>
      <c r="AOO82" s="70"/>
      <c r="AOP82" s="70"/>
      <c r="AOQ82" s="70"/>
      <c r="AOR82" s="70"/>
      <c r="AOS82" s="70"/>
      <c r="AOT82" s="70"/>
      <c r="AOU82" s="70"/>
      <c r="AOV82" s="70"/>
      <c r="AOW82" s="70"/>
      <c r="AOX82" s="70"/>
      <c r="AOY82" s="70"/>
      <c r="AOZ82" s="70"/>
      <c r="APA82" s="70"/>
      <c r="APB82" s="70"/>
      <c r="APC82" s="70"/>
      <c r="APD82" s="70"/>
      <c r="APE82" s="70"/>
      <c r="APF82" s="70"/>
      <c r="APG82" s="70"/>
      <c r="APH82" s="70"/>
      <c r="API82" s="70"/>
      <c r="APJ82" s="70"/>
      <c r="APK82" s="70"/>
      <c r="APL82" s="70"/>
      <c r="APM82" s="70"/>
      <c r="APN82" s="70"/>
      <c r="APO82" s="70"/>
      <c r="APP82" s="70"/>
      <c r="APQ82" s="70"/>
      <c r="APR82" s="70"/>
      <c r="APS82" s="70"/>
      <c r="APT82" s="70"/>
      <c r="APU82" s="70"/>
      <c r="APV82" s="70"/>
      <c r="APW82" s="70"/>
      <c r="APX82" s="70"/>
      <c r="APY82" s="70"/>
      <c r="APZ82" s="70"/>
    </row>
    <row r="83" spans="1:1118" s="69" customFormat="1" ht="20" customHeight="1" x14ac:dyDescent="0.2">
      <c r="A83" s="326" t="s">
        <v>720</v>
      </c>
      <c r="B83" s="53">
        <v>2427.3425886308537</v>
      </c>
      <c r="C83" s="53">
        <v>15479.991969146842</v>
      </c>
      <c r="D83" s="53">
        <v>356.48163042754214</v>
      </c>
      <c r="E83" s="53"/>
      <c r="F83" s="53">
        <v>7198.7309283590685</v>
      </c>
      <c r="G83" s="53">
        <v>15.774109394924338</v>
      </c>
      <c r="H83" s="53">
        <v>4295.675914706997</v>
      </c>
      <c r="I83" s="53">
        <v>9482.8015255586179</v>
      </c>
      <c r="J83" s="53">
        <v>1391.6840914633183</v>
      </c>
      <c r="K83" s="53">
        <v>2258.0962122898009</v>
      </c>
      <c r="L83" s="53">
        <v>275.63115082560773</v>
      </c>
      <c r="M83" s="53">
        <v>946.38637886907759</v>
      </c>
      <c r="N83" s="53">
        <v>14.656736233481688</v>
      </c>
      <c r="O83" s="53">
        <v>44143.253235906137</v>
      </c>
      <c r="P83" s="53">
        <v>954.39680664062496</v>
      </c>
      <c r="Q83" s="2"/>
      <c r="R83" s="2"/>
      <c r="S83" s="327"/>
      <c r="T83" s="875"/>
      <c r="U83" s="2"/>
      <c r="V83" s="2"/>
      <c r="W83" s="2"/>
      <c r="X83" s="2"/>
      <c r="Y83" s="2"/>
      <c r="Z83" s="2"/>
      <c r="AA83" s="2"/>
      <c r="AB83" s="2"/>
      <c r="AC83" s="2"/>
      <c r="AD83" s="2"/>
      <c r="AE83" s="2"/>
      <c r="AF83" s="2"/>
      <c r="AG83" s="2"/>
      <c r="AH83" s="2"/>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c r="GG83" s="70"/>
      <c r="GH83" s="70"/>
      <c r="GI83" s="70"/>
      <c r="GJ83" s="70"/>
      <c r="GK83" s="70"/>
      <c r="GL83" s="70"/>
      <c r="GM83" s="70"/>
      <c r="GN83" s="70"/>
      <c r="GO83" s="70"/>
      <c r="GP83" s="70"/>
      <c r="GQ83" s="70"/>
      <c r="GR83" s="70"/>
      <c r="GS83" s="70"/>
      <c r="GT83" s="70"/>
      <c r="GU83" s="70"/>
      <c r="GV83" s="70"/>
      <c r="GW83" s="70"/>
      <c r="GX83" s="70"/>
      <c r="GY83" s="70"/>
      <c r="GZ83" s="70"/>
      <c r="HA83" s="70"/>
      <c r="HB83" s="70"/>
      <c r="HC83" s="70"/>
      <c r="HD83" s="70"/>
      <c r="HE83" s="70"/>
      <c r="HF83" s="70"/>
      <c r="HG83" s="70"/>
      <c r="HH83" s="70"/>
      <c r="HI83" s="70"/>
      <c r="HJ83" s="70"/>
      <c r="HK83" s="70"/>
      <c r="HL83" s="70"/>
      <c r="HM83" s="70"/>
      <c r="HN83" s="70"/>
      <c r="HO83" s="70"/>
      <c r="HP83" s="70"/>
      <c r="HQ83" s="70"/>
      <c r="HR83" s="70"/>
      <c r="HS83" s="70"/>
      <c r="HT83" s="70"/>
      <c r="HU83" s="70"/>
      <c r="HV83" s="70"/>
      <c r="HW83" s="70"/>
      <c r="HX83" s="70"/>
      <c r="HY83" s="70"/>
      <c r="HZ83" s="70"/>
      <c r="IA83" s="70"/>
      <c r="IB83" s="70"/>
      <c r="IC83" s="70"/>
      <c r="ID83" s="70"/>
      <c r="IE83" s="70"/>
      <c r="IF83" s="70"/>
      <c r="IG83" s="70"/>
      <c r="IH83" s="70"/>
      <c r="II83" s="70"/>
      <c r="IJ83" s="70"/>
      <c r="IK83" s="70"/>
      <c r="IL83" s="70"/>
      <c r="IM83" s="70"/>
      <c r="IN83" s="70"/>
      <c r="IO83" s="70"/>
      <c r="IP83" s="70"/>
      <c r="IQ83" s="70"/>
      <c r="IR83" s="70"/>
      <c r="IS83" s="70"/>
      <c r="IT83" s="70"/>
      <c r="IU83" s="70"/>
      <c r="IV83" s="70"/>
      <c r="IW83" s="70"/>
      <c r="IX83" s="70"/>
      <c r="IY83" s="70"/>
      <c r="IZ83" s="70"/>
      <c r="JA83" s="70"/>
      <c r="JB83" s="70"/>
      <c r="JC83" s="70"/>
      <c r="JD83" s="70"/>
      <c r="JE83" s="70"/>
      <c r="JF83" s="70"/>
      <c r="JG83" s="70"/>
      <c r="JH83" s="70"/>
      <c r="JI83" s="70"/>
      <c r="JJ83" s="70"/>
      <c r="JK83" s="70"/>
      <c r="JL83" s="70"/>
      <c r="JM83" s="70"/>
      <c r="JN83" s="70"/>
      <c r="JO83" s="70"/>
      <c r="JP83" s="70"/>
      <c r="JQ83" s="70"/>
      <c r="JR83" s="70"/>
      <c r="JS83" s="70"/>
      <c r="JT83" s="70"/>
      <c r="JU83" s="70"/>
      <c r="JV83" s="70"/>
      <c r="JW83" s="70"/>
      <c r="JX83" s="70"/>
      <c r="JY83" s="70"/>
      <c r="JZ83" s="70"/>
      <c r="KA83" s="70"/>
      <c r="KB83" s="70"/>
      <c r="KC83" s="70"/>
      <c r="KD83" s="70"/>
      <c r="KE83" s="70"/>
      <c r="KF83" s="70"/>
      <c r="KG83" s="70"/>
      <c r="KH83" s="70"/>
      <c r="KI83" s="70"/>
      <c r="KJ83" s="70"/>
      <c r="KK83" s="70"/>
      <c r="KL83" s="70"/>
      <c r="KM83" s="70"/>
      <c r="KN83" s="70"/>
      <c r="KO83" s="70"/>
      <c r="KP83" s="70"/>
      <c r="KQ83" s="70"/>
      <c r="KR83" s="70"/>
      <c r="KS83" s="70"/>
      <c r="KT83" s="70"/>
      <c r="KU83" s="70"/>
      <c r="KV83" s="70"/>
      <c r="KW83" s="70"/>
      <c r="KX83" s="70"/>
      <c r="KY83" s="70"/>
      <c r="KZ83" s="70"/>
      <c r="LA83" s="70"/>
      <c r="LB83" s="70"/>
      <c r="LC83" s="70"/>
      <c r="LD83" s="70"/>
      <c r="LE83" s="70"/>
      <c r="LF83" s="70"/>
      <c r="LG83" s="70"/>
      <c r="LH83" s="70"/>
      <c r="LI83" s="70"/>
      <c r="LJ83" s="70"/>
      <c r="LK83" s="70"/>
      <c r="LL83" s="70"/>
      <c r="LM83" s="70"/>
      <c r="LN83" s="70"/>
      <c r="LO83" s="70"/>
      <c r="LP83" s="70"/>
      <c r="LQ83" s="70"/>
      <c r="LR83" s="70"/>
      <c r="LS83" s="70"/>
      <c r="LT83" s="70"/>
      <c r="LU83" s="70"/>
      <c r="LV83" s="70"/>
      <c r="LW83" s="70"/>
      <c r="LX83" s="70"/>
      <c r="LY83" s="70"/>
      <c r="LZ83" s="70"/>
      <c r="MA83" s="70"/>
      <c r="MB83" s="70"/>
      <c r="MC83" s="70"/>
      <c r="MD83" s="70"/>
      <c r="ME83" s="70"/>
      <c r="MF83" s="70"/>
      <c r="MG83" s="70"/>
      <c r="MH83" s="70"/>
      <c r="MI83" s="70"/>
      <c r="MJ83" s="70"/>
      <c r="MK83" s="70"/>
      <c r="ML83" s="70"/>
      <c r="MM83" s="70"/>
      <c r="MN83" s="70"/>
      <c r="MO83" s="70"/>
      <c r="MP83" s="70"/>
      <c r="MQ83" s="70"/>
      <c r="MR83" s="70"/>
      <c r="MS83" s="70"/>
      <c r="MT83" s="70"/>
      <c r="MU83" s="70"/>
      <c r="MV83" s="70"/>
      <c r="MW83" s="70"/>
      <c r="MX83" s="70"/>
      <c r="MY83" s="70"/>
      <c r="MZ83" s="70"/>
      <c r="NA83" s="70"/>
      <c r="NB83" s="70"/>
      <c r="NC83" s="70"/>
      <c r="ND83" s="70"/>
      <c r="NE83" s="70"/>
      <c r="NF83" s="70"/>
      <c r="NG83" s="70"/>
      <c r="NH83" s="70"/>
      <c r="NI83" s="70"/>
      <c r="NJ83" s="70"/>
      <c r="NK83" s="70"/>
      <c r="NL83" s="70"/>
      <c r="NM83" s="70"/>
      <c r="NN83" s="70"/>
      <c r="NO83" s="70"/>
      <c r="NP83" s="70"/>
      <c r="NQ83" s="70"/>
      <c r="NR83" s="70"/>
      <c r="NS83" s="70"/>
      <c r="NT83" s="70"/>
      <c r="NU83" s="70"/>
      <c r="NV83" s="70"/>
      <c r="NW83" s="70"/>
      <c r="NX83" s="70"/>
      <c r="NY83" s="70"/>
      <c r="NZ83" s="70"/>
      <c r="OA83" s="70"/>
      <c r="OB83" s="70"/>
      <c r="OC83" s="70"/>
      <c r="OD83" s="70"/>
      <c r="OE83" s="70"/>
      <c r="OF83" s="70"/>
      <c r="OG83" s="70"/>
      <c r="OH83" s="70"/>
      <c r="OI83" s="70"/>
      <c r="OJ83" s="70"/>
      <c r="OK83" s="70"/>
      <c r="OL83" s="70"/>
      <c r="OM83" s="70"/>
      <c r="ON83" s="70"/>
      <c r="OO83" s="70"/>
      <c r="OP83" s="70"/>
      <c r="OQ83" s="70"/>
      <c r="OR83" s="70"/>
      <c r="OS83" s="70"/>
      <c r="OT83" s="70"/>
      <c r="OU83" s="70"/>
      <c r="OV83" s="70"/>
      <c r="OW83" s="70"/>
      <c r="OX83" s="70"/>
      <c r="OY83" s="70"/>
      <c r="OZ83" s="70"/>
      <c r="PA83" s="70"/>
      <c r="PB83" s="70"/>
      <c r="PC83" s="70"/>
      <c r="PD83" s="70"/>
      <c r="PE83" s="70"/>
      <c r="PF83" s="70"/>
      <c r="PG83" s="70"/>
      <c r="PH83" s="70"/>
      <c r="PI83" s="70"/>
      <c r="PJ83" s="70"/>
      <c r="PK83" s="70"/>
      <c r="PL83" s="70"/>
      <c r="PM83" s="70"/>
      <c r="PN83" s="70"/>
      <c r="PO83" s="70"/>
      <c r="PP83" s="70"/>
      <c r="PQ83" s="70"/>
      <c r="PR83" s="70"/>
      <c r="PS83" s="70"/>
      <c r="PT83" s="70"/>
      <c r="PU83" s="70"/>
      <c r="PV83" s="70"/>
      <c r="PW83" s="70"/>
      <c r="PX83" s="70"/>
      <c r="PY83" s="70"/>
      <c r="PZ83" s="70"/>
      <c r="QA83" s="70"/>
      <c r="QB83" s="70"/>
      <c r="QC83" s="70"/>
      <c r="QD83" s="70"/>
      <c r="QE83" s="70"/>
      <c r="QF83" s="70"/>
      <c r="QG83" s="70"/>
      <c r="QH83" s="70"/>
      <c r="QI83" s="70"/>
      <c r="QJ83" s="70"/>
      <c r="QK83" s="70"/>
      <c r="QL83" s="70"/>
      <c r="QM83" s="70"/>
      <c r="QN83" s="70"/>
      <c r="QO83" s="70"/>
      <c r="QP83" s="70"/>
      <c r="QQ83" s="70"/>
      <c r="QR83" s="70"/>
      <c r="QS83" s="70"/>
      <c r="QT83" s="70"/>
      <c r="QU83" s="70"/>
      <c r="QV83" s="70"/>
      <c r="QW83" s="70"/>
      <c r="QX83" s="70"/>
      <c r="QY83" s="70"/>
      <c r="QZ83" s="70"/>
      <c r="RA83" s="70"/>
      <c r="RB83" s="70"/>
      <c r="RC83" s="70"/>
      <c r="RD83" s="70"/>
      <c r="RE83" s="70"/>
      <c r="RF83" s="70"/>
      <c r="RG83" s="70"/>
      <c r="RH83" s="70"/>
      <c r="RI83" s="70"/>
      <c r="RJ83" s="70"/>
      <c r="RK83" s="70"/>
      <c r="RL83" s="70"/>
      <c r="RM83" s="70"/>
      <c r="RN83" s="70"/>
      <c r="RO83" s="70"/>
      <c r="RP83" s="70"/>
      <c r="RQ83" s="70"/>
      <c r="RR83" s="70"/>
      <c r="RS83" s="70"/>
      <c r="RT83" s="70"/>
      <c r="RU83" s="70"/>
      <c r="RV83" s="70"/>
      <c r="RW83" s="70"/>
      <c r="RX83" s="70"/>
      <c r="RY83" s="70"/>
      <c r="RZ83" s="70"/>
      <c r="SA83" s="70"/>
      <c r="SB83" s="70"/>
      <c r="SC83" s="70"/>
      <c r="SD83" s="70"/>
      <c r="SE83" s="70"/>
      <c r="SF83" s="70"/>
      <c r="SG83" s="70"/>
      <c r="SH83" s="70"/>
      <c r="SI83" s="70"/>
      <c r="SJ83" s="70"/>
      <c r="SK83" s="70"/>
      <c r="SL83" s="70"/>
      <c r="SM83" s="70"/>
      <c r="SN83" s="70"/>
      <c r="SO83" s="70"/>
      <c r="SP83" s="70"/>
      <c r="SQ83" s="70"/>
      <c r="SR83" s="70"/>
      <c r="SS83" s="70"/>
      <c r="ST83" s="70"/>
      <c r="SU83" s="70"/>
      <c r="SV83" s="70"/>
      <c r="SW83" s="70"/>
      <c r="SX83" s="70"/>
      <c r="SY83" s="70"/>
      <c r="SZ83" s="70"/>
      <c r="TA83" s="70"/>
      <c r="TB83" s="70"/>
      <c r="TC83" s="70"/>
      <c r="TD83" s="70"/>
      <c r="TE83" s="70"/>
      <c r="TF83" s="70"/>
      <c r="TG83" s="70"/>
      <c r="TH83" s="70"/>
      <c r="TI83" s="70"/>
      <c r="TJ83" s="70"/>
      <c r="TK83" s="70"/>
      <c r="TL83" s="70"/>
      <c r="TM83" s="70"/>
      <c r="TN83" s="70"/>
      <c r="TO83" s="70"/>
      <c r="TP83" s="70"/>
      <c r="TQ83" s="70"/>
      <c r="TR83" s="70"/>
      <c r="TS83" s="70"/>
      <c r="TT83" s="70"/>
      <c r="TU83" s="70"/>
      <c r="TV83" s="70"/>
      <c r="TW83" s="70"/>
      <c r="TX83" s="70"/>
      <c r="TY83" s="70"/>
      <c r="TZ83" s="70"/>
      <c r="UA83" s="70"/>
      <c r="UB83" s="70"/>
      <c r="UC83" s="70"/>
      <c r="UD83" s="70"/>
      <c r="UE83" s="70"/>
      <c r="UF83" s="70"/>
      <c r="UG83" s="70"/>
      <c r="UH83" s="70"/>
      <c r="UI83" s="70"/>
      <c r="UJ83" s="70"/>
      <c r="UK83" s="70"/>
      <c r="UL83" s="70"/>
      <c r="UM83" s="70"/>
      <c r="UN83" s="70"/>
      <c r="UO83" s="70"/>
      <c r="UP83" s="70"/>
      <c r="UQ83" s="70"/>
      <c r="UR83" s="70"/>
      <c r="US83" s="70"/>
      <c r="UT83" s="70"/>
      <c r="UU83" s="70"/>
      <c r="UV83" s="70"/>
      <c r="UW83" s="70"/>
      <c r="UX83" s="70"/>
      <c r="UY83" s="70"/>
      <c r="UZ83" s="70"/>
      <c r="VA83" s="70"/>
      <c r="VB83" s="70"/>
      <c r="VC83" s="70"/>
      <c r="VD83" s="70"/>
      <c r="VE83" s="70"/>
      <c r="VF83" s="70"/>
      <c r="VG83" s="70"/>
      <c r="VH83" s="70"/>
      <c r="VI83" s="70"/>
      <c r="VJ83" s="70"/>
      <c r="VK83" s="70"/>
      <c r="VL83" s="70"/>
      <c r="VM83" s="70"/>
      <c r="VN83" s="70"/>
      <c r="VO83" s="70"/>
      <c r="VP83" s="70"/>
      <c r="VQ83" s="70"/>
      <c r="VR83" s="70"/>
      <c r="VS83" s="70"/>
      <c r="VT83" s="70"/>
      <c r="VU83" s="70"/>
      <c r="VV83" s="70"/>
      <c r="VW83" s="70"/>
      <c r="VX83" s="70"/>
      <c r="VY83" s="70"/>
      <c r="VZ83" s="70"/>
      <c r="WA83" s="70"/>
      <c r="WB83" s="70"/>
      <c r="WC83" s="70"/>
      <c r="WD83" s="70"/>
      <c r="WE83" s="70"/>
      <c r="WF83" s="70"/>
      <c r="WG83" s="70"/>
      <c r="WH83" s="70"/>
      <c r="WI83" s="70"/>
      <c r="WJ83" s="70"/>
      <c r="WK83" s="70"/>
      <c r="WL83" s="70"/>
      <c r="WM83" s="70"/>
      <c r="WN83" s="70"/>
      <c r="WO83" s="70"/>
      <c r="WP83" s="70"/>
      <c r="WQ83" s="70"/>
      <c r="WR83" s="70"/>
      <c r="WS83" s="70"/>
      <c r="WT83" s="70"/>
      <c r="WU83" s="70"/>
      <c r="WV83" s="70"/>
      <c r="WW83" s="70"/>
      <c r="WX83" s="70"/>
      <c r="WY83" s="70"/>
      <c r="WZ83" s="70"/>
      <c r="XA83" s="70"/>
      <c r="XB83" s="70"/>
      <c r="XC83" s="70"/>
      <c r="XD83" s="70"/>
      <c r="XE83" s="70"/>
      <c r="XF83" s="70"/>
      <c r="XG83" s="70"/>
      <c r="XH83" s="70"/>
      <c r="XI83" s="70"/>
      <c r="XJ83" s="70"/>
      <c r="XK83" s="70"/>
      <c r="XL83" s="70"/>
      <c r="XM83" s="70"/>
      <c r="XN83" s="70"/>
      <c r="XO83" s="70"/>
      <c r="XP83" s="70"/>
      <c r="XQ83" s="70"/>
      <c r="XR83" s="70"/>
      <c r="XS83" s="70"/>
      <c r="XT83" s="70"/>
      <c r="XU83" s="70"/>
      <c r="XV83" s="70"/>
      <c r="XW83" s="70"/>
      <c r="XX83" s="70"/>
      <c r="XY83" s="70"/>
      <c r="XZ83" s="70"/>
      <c r="YA83" s="70"/>
      <c r="YB83" s="70"/>
      <c r="YC83" s="70"/>
      <c r="YD83" s="70"/>
      <c r="YE83" s="70"/>
      <c r="YF83" s="70"/>
      <c r="YG83" s="70"/>
      <c r="YH83" s="70"/>
      <c r="YI83" s="70"/>
      <c r="YJ83" s="70"/>
      <c r="YK83" s="70"/>
      <c r="YL83" s="70"/>
      <c r="YM83" s="70"/>
      <c r="YN83" s="70"/>
      <c r="YO83" s="70"/>
      <c r="YP83" s="70"/>
      <c r="YQ83" s="70"/>
      <c r="YR83" s="70"/>
      <c r="YS83" s="70"/>
      <c r="YT83" s="70"/>
      <c r="YU83" s="70"/>
      <c r="YV83" s="70"/>
      <c r="YW83" s="70"/>
      <c r="YX83" s="70"/>
      <c r="YY83" s="70"/>
      <c r="YZ83" s="70"/>
      <c r="ZA83" s="70"/>
      <c r="ZB83" s="70"/>
      <c r="ZC83" s="70"/>
      <c r="ZD83" s="70"/>
      <c r="ZE83" s="70"/>
      <c r="ZF83" s="70"/>
      <c r="ZG83" s="70"/>
      <c r="ZH83" s="70"/>
      <c r="ZI83" s="70"/>
      <c r="ZJ83" s="70"/>
      <c r="ZK83" s="70"/>
      <c r="ZL83" s="70"/>
      <c r="ZM83" s="70"/>
      <c r="ZN83" s="70"/>
      <c r="ZO83" s="70"/>
      <c r="ZP83" s="70"/>
      <c r="ZQ83" s="70"/>
      <c r="ZR83" s="70"/>
      <c r="ZS83" s="70"/>
      <c r="ZT83" s="70"/>
      <c r="ZU83" s="70"/>
      <c r="ZV83" s="70"/>
      <c r="ZW83" s="70"/>
      <c r="ZX83" s="70"/>
      <c r="ZY83" s="70"/>
      <c r="ZZ83" s="70"/>
      <c r="AAA83" s="70"/>
      <c r="AAB83" s="70"/>
      <c r="AAC83" s="70"/>
      <c r="AAD83" s="70"/>
      <c r="AAE83" s="70"/>
      <c r="AAF83" s="70"/>
      <c r="AAG83" s="70"/>
      <c r="AAH83" s="70"/>
      <c r="AAI83" s="70"/>
      <c r="AAJ83" s="70"/>
      <c r="AAK83" s="70"/>
      <c r="AAL83" s="70"/>
      <c r="AAM83" s="70"/>
      <c r="AAN83" s="70"/>
      <c r="AAO83" s="70"/>
      <c r="AAP83" s="70"/>
      <c r="AAQ83" s="70"/>
      <c r="AAR83" s="70"/>
      <c r="AAS83" s="70"/>
      <c r="AAT83" s="70"/>
      <c r="AAU83" s="70"/>
      <c r="AAV83" s="70"/>
      <c r="AAW83" s="70"/>
      <c r="AAX83" s="70"/>
      <c r="AAY83" s="70"/>
      <c r="AAZ83" s="70"/>
      <c r="ABA83" s="70"/>
      <c r="ABB83" s="70"/>
      <c r="ABC83" s="70"/>
      <c r="ABD83" s="70"/>
      <c r="ABE83" s="70"/>
      <c r="ABF83" s="70"/>
      <c r="ABG83" s="70"/>
      <c r="ABH83" s="70"/>
      <c r="ABI83" s="70"/>
      <c r="ABJ83" s="70"/>
      <c r="ABK83" s="70"/>
      <c r="ABL83" s="70"/>
      <c r="ABM83" s="70"/>
      <c r="ABN83" s="70"/>
      <c r="ABO83" s="70"/>
      <c r="ABP83" s="70"/>
      <c r="ABQ83" s="70"/>
      <c r="ABR83" s="70"/>
      <c r="ABS83" s="70"/>
      <c r="ABT83" s="70"/>
      <c r="ABU83" s="70"/>
      <c r="ABV83" s="70"/>
      <c r="ABW83" s="70"/>
      <c r="ABX83" s="70"/>
      <c r="ABY83" s="70"/>
      <c r="ABZ83" s="70"/>
      <c r="ACA83" s="70"/>
      <c r="ACB83" s="70"/>
      <c r="ACC83" s="70"/>
      <c r="ACD83" s="70"/>
      <c r="ACE83" s="70"/>
      <c r="ACF83" s="70"/>
      <c r="ACG83" s="70"/>
      <c r="ACH83" s="70"/>
      <c r="ACI83" s="70"/>
      <c r="ACJ83" s="70"/>
      <c r="ACK83" s="70"/>
      <c r="ACL83" s="70"/>
      <c r="ACM83" s="70"/>
      <c r="ACN83" s="70"/>
      <c r="ACO83" s="70"/>
      <c r="ACP83" s="70"/>
      <c r="ACQ83" s="70"/>
      <c r="ACR83" s="70"/>
      <c r="ACS83" s="70"/>
      <c r="ACT83" s="70"/>
      <c r="ACU83" s="70"/>
      <c r="ACV83" s="70"/>
      <c r="ACW83" s="70"/>
      <c r="ACX83" s="70"/>
      <c r="ACY83" s="70"/>
      <c r="ACZ83" s="70"/>
      <c r="ADA83" s="70"/>
      <c r="ADB83" s="70"/>
      <c r="ADC83" s="70"/>
      <c r="ADD83" s="70"/>
      <c r="ADE83" s="70"/>
      <c r="ADF83" s="70"/>
      <c r="ADG83" s="70"/>
      <c r="ADH83" s="70"/>
      <c r="ADI83" s="70"/>
      <c r="ADJ83" s="70"/>
      <c r="ADK83" s="70"/>
      <c r="ADL83" s="70"/>
      <c r="ADM83" s="70"/>
      <c r="ADN83" s="70"/>
      <c r="ADO83" s="70"/>
      <c r="ADP83" s="70"/>
      <c r="ADQ83" s="70"/>
      <c r="ADR83" s="70"/>
      <c r="ADS83" s="70"/>
      <c r="ADT83" s="70"/>
      <c r="ADU83" s="70"/>
      <c r="ADV83" s="70"/>
      <c r="ADW83" s="70"/>
      <c r="ADX83" s="70"/>
      <c r="ADY83" s="70"/>
      <c r="ADZ83" s="70"/>
      <c r="AEA83" s="70"/>
      <c r="AEB83" s="70"/>
      <c r="AEC83" s="70"/>
      <c r="AED83" s="70"/>
      <c r="AEE83" s="70"/>
      <c r="AEF83" s="70"/>
      <c r="AEG83" s="70"/>
      <c r="AEH83" s="70"/>
      <c r="AEI83" s="70"/>
      <c r="AEJ83" s="70"/>
      <c r="AEK83" s="70"/>
      <c r="AEL83" s="70"/>
      <c r="AEM83" s="70"/>
      <c r="AEN83" s="70"/>
      <c r="AEO83" s="70"/>
      <c r="AEP83" s="70"/>
      <c r="AEQ83" s="70"/>
      <c r="AER83" s="70"/>
      <c r="AES83" s="70"/>
      <c r="AET83" s="70"/>
      <c r="AEU83" s="70"/>
      <c r="AEV83" s="70"/>
      <c r="AEW83" s="70"/>
      <c r="AEX83" s="70"/>
      <c r="AEY83" s="70"/>
      <c r="AEZ83" s="70"/>
      <c r="AFA83" s="70"/>
      <c r="AFB83" s="70"/>
      <c r="AFC83" s="70"/>
      <c r="AFD83" s="70"/>
      <c r="AFE83" s="70"/>
      <c r="AFF83" s="70"/>
      <c r="AFG83" s="70"/>
      <c r="AFH83" s="70"/>
      <c r="AFI83" s="70"/>
      <c r="AFJ83" s="70"/>
      <c r="AFK83" s="70"/>
      <c r="AFL83" s="70"/>
      <c r="AFM83" s="70"/>
      <c r="AFN83" s="70"/>
      <c r="AFO83" s="70"/>
      <c r="AFP83" s="70"/>
      <c r="AFQ83" s="70"/>
      <c r="AFR83" s="70"/>
      <c r="AFS83" s="70"/>
      <c r="AFT83" s="70"/>
      <c r="AFU83" s="70"/>
      <c r="AFV83" s="70"/>
      <c r="AFW83" s="70"/>
      <c r="AFX83" s="70"/>
      <c r="AFY83" s="70"/>
      <c r="AFZ83" s="70"/>
      <c r="AGA83" s="70"/>
      <c r="AGB83" s="70"/>
      <c r="AGC83" s="70"/>
      <c r="AGD83" s="70"/>
      <c r="AGE83" s="70"/>
      <c r="AGF83" s="70"/>
      <c r="AGG83" s="70"/>
      <c r="AGH83" s="70"/>
      <c r="AGI83" s="70"/>
      <c r="AGJ83" s="70"/>
      <c r="AGK83" s="70"/>
      <c r="AGL83" s="70"/>
      <c r="AGM83" s="70"/>
      <c r="AGN83" s="70"/>
      <c r="AGO83" s="70"/>
      <c r="AGP83" s="70"/>
      <c r="AGQ83" s="70"/>
      <c r="AGR83" s="70"/>
      <c r="AGS83" s="70"/>
      <c r="AGT83" s="70"/>
      <c r="AGU83" s="70"/>
      <c r="AGV83" s="70"/>
      <c r="AGW83" s="70"/>
      <c r="AGX83" s="70"/>
      <c r="AGY83" s="70"/>
      <c r="AGZ83" s="70"/>
      <c r="AHA83" s="70"/>
      <c r="AHB83" s="70"/>
      <c r="AHC83" s="70"/>
      <c r="AHD83" s="70"/>
      <c r="AHE83" s="70"/>
      <c r="AHF83" s="70"/>
      <c r="AHG83" s="70"/>
      <c r="AHH83" s="70"/>
      <c r="AHI83" s="70"/>
      <c r="AHJ83" s="70"/>
      <c r="AHK83" s="70"/>
      <c r="AHL83" s="70"/>
      <c r="AHM83" s="70"/>
      <c r="AHN83" s="70"/>
      <c r="AHO83" s="70"/>
      <c r="AHP83" s="70"/>
      <c r="AHQ83" s="70"/>
      <c r="AHR83" s="70"/>
      <c r="AHS83" s="70"/>
      <c r="AHT83" s="70"/>
      <c r="AHU83" s="70"/>
      <c r="AHV83" s="70"/>
      <c r="AHW83" s="70"/>
      <c r="AHX83" s="70"/>
      <c r="AHY83" s="70"/>
      <c r="AHZ83" s="70"/>
      <c r="AIA83" s="70"/>
      <c r="AIB83" s="70"/>
      <c r="AIC83" s="70"/>
      <c r="AID83" s="70"/>
      <c r="AIE83" s="70"/>
      <c r="AIF83" s="70"/>
      <c r="AIG83" s="70"/>
      <c r="AIH83" s="70"/>
      <c r="AII83" s="70"/>
      <c r="AIJ83" s="70"/>
      <c r="AIK83" s="70"/>
      <c r="AIL83" s="70"/>
      <c r="AIM83" s="70"/>
      <c r="AIN83" s="70"/>
      <c r="AIO83" s="70"/>
      <c r="AIP83" s="70"/>
      <c r="AIQ83" s="70"/>
      <c r="AIR83" s="70"/>
      <c r="AIS83" s="70"/>
      <c r="AIT83" s="70"/>
      <c r="AIU83" s="70"/>
      <c r="AIV83" s="70"/>
      <c r="AIW83" s="70"/>
      <c r="AIX83" s="70"/>
      <c r="AIY83" s="70"/>
      <c r="AIZ83" s="70"/>
      <c r="AJA83" s="70"/>
      <c r="AJB83" s="70"/>
      <c r="AJC83" s="70"/>
      <c r="AJD83" s="70"/>
      <c r="AJE83" s="70"/>
      <c r="AJF83" s="70"/>
      <c r="AJG83" s="70"/>
      <c r="AJH83" s="70"/>
      <c r="AJI83" s="70"/>
      <c r="AJJ83" s="70"/>
      <c r="AJK83" s="70"/>
      <c r="AJL83" s="70"/>
      <c r="AJM83" s="70"/>
      <c r="AJN83" s="70"/>
      <c r="AJO83" s="70"/>
      <c r="AJP83" s="70"/>
      <c r="AJQ83" s="70"/>
      <c r="AJR83" s="70"/>
      <c r="AJS83" s="70"/>
      <c r="AJT83" s="70"/>
      <c r="AJU83" s="70"/>
      <c r="AJV83" s="70"/>
      <c r="AJW83" s="70"/>
      <c r="AJX83" s="70"/>
      <c r="AJY83" s="70"/>
      <c r="AJZ83" s="70"/>
      <c r="AKA83" s="70"/>
      <c r="AKB83" s="70"/>
      <c r="AKC83" s="70"/>
      <c r="AKD83" s="70"/>
      <c r="AKE83" s="70"/>
      <c r="AKF83" s="70"/>
      <c r="AKG83" s="70"/>
      <c r="AKH83" s="70"/>
      <c r="AKI83" s="70"/>
      <c r="AKJ83" s="70"/>
      <c r="AKK83" s="70"/>
      <c r="AKL83" s="70"/>
      <c r="AKM83" s="70"/>
      <c r="AKN83" s="70"/>
      <c r="AKO83" s="70"/>
      <c r="AKP83" s="70"/>
      <c r="AKQ83" s="70"/>
      <c r="AKR83" s="70"/>
      <c r="AKS83" s="70"/>
      <c r="AKT83" s="70"/>
      <c r="AKU83" s="70"/>
      <c r="AKV83" s="70"/>
      <c r="AKW83" s="70"/>
      <c r="AKX83" s="70"/>
      <c r="AKY83" s="70"/>
      <c r="AKZ83" s="70"/>
      <c r="ALA83" s="70"/>
      <c r="ALB83" s="70"/>
      <c r="ALC83" s="70"/>
      <c r="ALD83" s="70"/>
      <c r="ALE83" s="70"/>
      <c r="ALF83" s="70"/>
      <c r="ALG83" s="70"/>
      <c r="ALH83" s="70"/>
      <c r="ALI83" s="70"/>
      <c r="ALJ83" s="70"/>
      <c r="ALK83" s="70"/>
      <c r="ALL83" s="70"/>
      <c r="ALM83" s="70"/>
      <c r="ALN83" s="70"/>
      <c r="ALO83" s="70"/>
      <c r="ALP83" s="70"/>
      <c r="ALQ83" s="70"/>
      <c r="ALR83" s="70"/>
      <c r="ALS83" s="70"/>
      <c r="ALT83" s="70"/>
      <c r="ALU83" s="70"/>
      <c r="ALV83" s="70"/>
      <c r="ALW83" s="70"/>
      <c r="ALX83" s="70"/>
      <c r="ALY83" s="70"/>
      <c r="ALZ83" s="70"/>
      <c r="AMA83" s="70"/>
      <c r="AMB83" s="70"/>
      <c r="AMC83" s="70"/>
      <c r="AMD83" s="70"/>
      <c r="AME83" s="70"/>
      <c r="AMF83" s="70"/>
      <c r="AMG83" s="70"/>
      <c r="AMH83" s="70"/>
      <c r="AMI83" s="70"/>
      <c r="AMJ83" s="70"/>
      <c r="AMK83" s="70"/>
      <c r="AML83" s="70"/>
      <c r="AMM83" s="70"/>
      <c r="AMN83" s="70"/>
      <c r="AMO83" s="70"/>
      <c r="AMP83" s="70"/>
      <c r="AMQ83" s="70"/>
      <c r="AMR83" s="70"/>
      <c r="AMS83" s="70"/>
      <c r="AMT83" s="70"/>
      <c r="AMU83" s="70"/>
      <c r="AMV83" s="70"/>
      <c r="AMW83" s="70"/>
      <c r="AMX83" s="70"/>
      <c r="AMY83" s="70"/>
      <c r="AMZ83" s="70"/>
      <c r="ANA83" s="70"/>
      <c r="ANB83" s="70"/>
      <c r="ANC83" s="70"/>
      <c r="AND83" s="70"/>
      <c r="ANE83" s="70"/>
      <c r="ANF83" s="70"/>
      <c r="ANG83" s="70"/>
      <c r="ANH83" s="70"/>
      <c r="ANI83" s="70"/>
      <c r="ANJ83" s="70"/>
      <c r="ANK83" s="70"/>
      <c r="ANL83" s="70"/>
      <c r="ANM83" s="70"/>
      <c r="ANN83" s="70"/>
      <c r="ANO83" s="70"/>
      <c r="ANP83" s="70"/>
      <c r="ANQ83" s="70"/>
      <c r="ANR83" s="70"/>
      <c r="ANS83" s="70"/>
      <c r="ANT83" s="70"/>
      <c r="ANU83" s="70"/>
      <c r="ANV83" s="70"/>
      <c r="ANW83" s="70"/>
      <c r="ANX83" s="70"/>
      <c r="ANY83" s="70"/>
      <c r="ANZ83" s="70"/>
      <c r="AOA83" s="70"/>
      <c r="AOB83" s="70"/>
      <c r="AOC83" s="70"/>
      <c r="AOD83" s="70"/>
      <c r="AOE83" s="70"/>
      <c r="AOF83" s="70"/>
      <c r="AOG83" s="70"/>
      <c r="AOH83" s="70"/>
      <c r="AOI83" s="70"/>
      <c r="AOJ83" s="70"/>
      <c r="AOK83" s="70"/>
      <c r="AOL83" s="70"/>
      <c r="AOM83" s="70"/>
      <c r="AON83" s="70"/>
      <c r="AOO83" s="70"/>
      <c r="AOP83" s="70"/>
      <c r="AOQ83" s="70"/>
      <c r="AOR83" s="70"/>
      <c r="AOS83" s="70"/>
      <c r="AOT83" s="70"/>
      <c r="AOU83" s="70"/>
      <c r="AOV83" s="70"/>
      <c r="AOW83" s="70"/>
      <c r="AOX83" s="70"/>
      <c r="AOY83" s="70"/>
      <c r="AOZ83" s="70"/>
      <c r="APA83" s="70"/>
      <c r="APB83" s="70"/>
      <c r="APC83" s="70"/>
      <c r="APD83" s="70"/>
      <c r="APE83" s="70"/>
      <c r="APF83" s="70"/>
      <c r="APG83" s="70"/>
      <c r="APH83" s="70"/>
      <c r="API83" s="70"/>
      <c r="APJ83" s="70"/>
      <c r="APK83" s="70"/>
      <c r="APL83" s="70"/>
      <c r="APM83" s="70"/>
      <c r="APN83" s="70"/>
      <c r="APO83" s="70"/>
      <c r="APP83" s="70"/>
      <c r="APQ83" s="70"/>
      <c r="APR83" s="70"/>
      <c r="APS83" s="70"/>
      <c r="APT83" s="70"/>
      <c r="APU83" s="70"/>
      <c r="APV83" s="70"/>
      <c r="APW83" s="70"/>
      <c r="APX83" s="70"/>
      <c r="APY83" s="70"/>
      <c r="APZ83" s="70"/>
    </row>
    <row r="84" spans="1:1118" s="69" customFormat="1" ht="20" customHeight="1" x14ac:dyDescent="0.2">
      <c r="A84" s="326" t="s">
        <v>721</v>
      </c>
      <c r="B84" s="53">
        <v>3164.3391878759603</v>
      </c>
      <c r="C84" s="53">
        <v>26178.076805144643</v>
      </c>
      <c r="D84" s="53">
        <v>276.03156435923256</v>
      </c>
      <c r="E84" s="53"/>
      <c r="F84" s="53">
        <v>8196.3377035890444</v>
      </c>
      <c r="G84" s="53">
        <v>15.458082516180149</v>
      </c>
      <c r="H84" s="53">
        <v>5563.5739033607933</v>
      </c>
      <c r="I84" s="53">
        <v>10949.505956707984</v>
      </c>
      <c r="J84" s="53">
        <v>1662.7633851516339</v>
      </c>
      <c r="K84" s="53">
        <v>2072.4764548165576</v>
      </c>
      <c r="L84" s="53">
        <v>583.80616283701715</v>
      </c>
      <c r="M84" s="53">
        <v>1446.7530219632524</v>
      </c>
      <c r="N84" s="53">
        <v>18.567785647362996</v>
      </c>
      <c r="O84" s="53">
        <v>60127.690013969681</v>
      </c>
      <c r="P84" s="53">
        <v>2287.2399999999998</v>
      </c>
      <c r="Q84" s="2"/>
      <c r="R84" s="2"/>
      <c r="S84" s="327"/>
      <c r="T84" s="875"/>
      <c r="U84" s="2"/>
      <c r="V84" s="2"/>
      <c r="W84" s="2"/>
      <c r="X84" s="2"/>
      <c r="Y84" s="2"/>
      <c r="Z84" s="2"/>
      <c r="AA84" s="2"/>
      <c r="AB84" s="2"/>
      <c r="AC84" s="2"/>
      <c r="AD84" s="2"/>
      <c r="AE84" s="2"/>
      <c r="AF84" s="2"/>
      <c r="AG84" s="2"/>
      <c r="AH84" s="2"/>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c r="GG84" s="70"/>
      <c r="GH84" s="70"/>
      <c r="GI84" s="70"/>
      <c r="GJ84" s="70"/>
      <c r="GK84" s="70"/>
      <c r="GL84" s="70"/>
      <c r="GM84" s="70"/>
      <c r="GN84" s="70"/>
      <c r="GO84" s="70"/>
      <c r="GP84" s="70"/>
      <c r="GQ84" s="70"/>
      <c r="GR84" s="70"/>
      <c r="GS84" s="70"/>
      <c r="GT84" s="70"/>
      <c r="GU84" s="70"/>
      <c r="GV84" s="70"/>
      <c r="GW84" s="70"/>
      <c r="GX84" s="70"/>
      <c r="GY84" s="70"/>
      <c r="GZ84" s="70"/>
      <c r="HA84" s="70"/>
      <c r="HB84" s="70"/>
      <c r="HC84" s="70"/>
      <c r="HD84" s="70"/>
      <c r="HE84" s="70"/>
      <c r="HF84" s="70"/>
      <c r="HG84" s="70"/>
      <c r="HH84" s="70"/>
      <c r="HI84" s="70"/>
      <c r="HJ84" s="70"/>
      <c r="HK84" s="70"/>
      <c r="HL84" s="70"/>
      <c r="HM84" s="70"/>
      <c r="HN84" s="70"/>
      <c r="HO84" s="70"/>
      <c r="HP84" s="70"/>
      <c r="HQ84" s="70"/>
      <c r="HR84" s="70"/>
      <c r="HS84" s="70"/>
      <c r="HT84" s="70"/>
      <c r="HU84" s="70"/>
      <c r="HV84" s="70"/>
      <c r="HW84" s="70"/>
      <c r="HX84" s="70"/>
      <c r="HY84" s="70"/>
      <c r="HZ84" s="70"/>
      <c r="IA84" s="70"/>
      <c r="IB84" s="70"/>
      <c r="IC84" s="70"/>
      <c r="ID84" s="70"/>
      <c r="IE84" s="70"/>
      <c r="IF84" s="70"/>
      <c r="IG84" s="70"/>
      <c r="IH84" s="70"/>
      <c r="II84" s="70"/>
      <c r="IJ84" s="70"/>
      <c r="IK84" s="70"/>
      <c r="IL84" s="70"/>
      <c r="IM84" s="70"/>
      <c r="IN84" s="70"/>
      <c r="IO84" s="70"/>
      <c r="IP84" s="70"/>
      <c r="IQ84" s="70"/>
      <c r="IR84" s="70"/>
      <c r="IS84" s="70"/>
      <c r="IT84" s="70"/>
      <c r="IU84" s="70"/>
      <c r="IV84" s="70"/>
      <c r="IW84" s="70"/>
      <c r="IX84" s="70"/>
      <c r="IY84" s="70"/>
      <c r="IZ84" s="70"/>
      <c r="JA84" s="70"/>
      <c r="JB84" s="70"/>
      <c r="JC84" s="70"/>
      <c r="JD84" s="70"/>
      <c r="JE84" s="70"/>
      <c r="JF84" s="70"/>
      <c r="JG84" s="70"/>
      <c r="JH84" s="70"/>
      <c r="JI84" s="70"/>
      <c r="JJ84" s="70"/>
      <c r="JK84" s="70"/>
      <c r="JL84" s="70"/>
      <c r="JM84" s="70"/>
      <c r="JN84" s="70"/>
      <c r="JO84" s="70"/>
      <c r="JP84" s="70"/>
      <c r="JQ84" s="70"/>
      <c r="JR84" s="70"/>
      <c r="JS84" s="70"/>
      <c r="JT84" s="70"/>
      <c r="JU84" s="70"/>
      <c r="JV84" s="70"/>
      <c r="JW84" s="70"/>
      <c r="JX84" s="70"/>
      <c r="JY84" s="70"/>
      <c r="JZ84" s="70"/>
      <c r="KA84" s="70"/>
      <c r="KB84" s="70"/>
      <c r="KC84" s="70"/>
      <c r="KD84" s="70"/>
      <c r="KE84" s="70"/>
      <c r="KF84" s="70"/>
      <c r="KG84" s="70"/>
      <c r="KH84" s="70"/>
      <c r="KI84" s="70"/>
      <c r="KJ84" s="70"/>
      <c r="KK84" s="70"/>
      <c r="KL84" s="70"/>
      <c r="KM84" s="70"/>
      <c r="KN84" s="70"/>
      <c r="KO84" s="70"/>
      <c r="KP84" s="70"/>
      <c r="KQ84" s="70"/>
      <c r="KR84" s="70"/>
      <c r="KS84" s="70"/>
      <c r="KT84" s="70"/>
      <c r="KU84" s="70"/>
      <c r="KV84" s="70"/>
      <c r="KW84" s="70"/>
      <c r="KX84" s="70"/>
      <c r="KY84" s="70"/>
      <c r="KZ84" s="70"/>
      <c r="LA84" s="70"/>
      <c r="LB84" s="70"/>
      <c r="LC84" s="70"/>
      <c r="LD84" s="70"/>
      <c r="LE84" s="70"/>
      <c r="LF84" s="70"/>
      <c r="LG84" s="70"/>
      <c r="LH84" s="70"/>
      <c r="LI84" s="70"/>
      <c r="LJ84" s="70"/>
      <c r="LK84" s="70"/>
      <c r="LL84" s="70"/>
      <c r="LM84" s="70"/>
      <c r="LN84" s="70"/>
      <c r="LO84" s="70"/>
      <c r="LP84" s="70"/>
      <c r="LQ84" s="70"/>
      <c r="LR84" s="70"/>
      <c r="LS84" s="70"/>
      <c r="LT84" s="70"/>
      <c r="LU84" s="70"/>
      <c r="LV84" s="70"/>
      <c r="LW84" s="70"/>
      <c r="LX84" s="70"/>
      <c r="LY84" s="70"/>
      <c r="LZ84" s="70"/>
      <c r="MA84" s="70"/>
      <c r="MB84" s="70"/>
      <c r="MC84" s="70"/>
      <c r="MD84" s="70"/>
      <c r="ME84" s="70"/>
      <c r="MF84" s="70"/>
      <c r="MG84" s="70"/>
      <c r="MH84" s="70"/>
      <c r="MI84" s="70"/>
      <c r="MJ84" s="70"/>
      <c r="MK84" s="70"/>
      <c r="ML84" s="70"/>
      <c r="MM84" s="70"/>
      <c r="MN84" s="70"/>
      <c r="MO84" s="70"/>
      <c r="MP84" s="70"/>
      <c r="MQ84" s="70"/>
      <c r="MR84" s="70"/>
      <c r="MS84" s="70"/>
      <c r="MT84" s="70"/>
      <c r="MU84" s="70"/>
      <c r="MV84" s="70"/>
      <c r="MW84" s="70"/>
      <c r="MX84" s="70"/>
      <c r="MY84" s="70"/>
      <c r="MZ84" s="70"/>
      <c r="NA84" s="70"/>
      <c r="NB84" s="70"/>
      <c r="NC84" s="70"/>
      <c r="ND84" s="70"/>
      <c r="NE84" s="70"/>
      <c r="NF84" s="70"/>
      <c r="NG84" s="70"/>
      <c r="NH84" s="70"/>
      <c r="NI84" s="70"/>
      <c r="NJ84" s="70"/>
      <c r="NK84" s="70"/>
      <c r="NL84" s="70"/>
      <c r="NM84" s="70"/>
      <c r="NN84" s="70"/>
      <c r="NO84" s="70"/>
      <c r="NP84" s="70"/>
      <c r="NQ84" s="70"/>
      <c r="NR84" s="70"/>
      <c r="NS84" s="70"/>
      <c r="NT84" s="70"/>
      <c r="NU84" s="70"/>
      <c r="NV84" s="70"/>
      <c r="NW84" s="70"/>
      <c r="NX84" s="70"/>
      <c r="NY84" s="70"/>
      <c r="NZ84" s="70"/>
      <c r="OA84" s="70"/>
      <c r="OB84" s="70"/>
      <c r="OC84" s="70"/>
      <c r="OD84" s="70"/>
      <c r="OE84" s="70"/>
      <c r="OF84" s="70"/>
      <c r="OG84" s="70"/>
      <c r="OH84" s="70"/>
      <c r="OI84" s="70"/>
      <c r="OJ84" s="70"/>
      <c r="OK84" s="70"/>
      <c r="OL84" s="70"/>
      <c r="OM84" s="70"/>
      <c r="ON84" s="70"/>
      <c r="OO84" s="70"/>
      <c r="OP84" s="70"/>
      <c r="OQ84" s="70"/>
      <c r="OR84" s="70"/>
      <c r="OS84" s="70"/>
      <c r="OT84" s="70"/>
      <c r="OU84" s="70"/>
      <c r="OV84" s="70"/>
      <c r="OW84" s="70"/>
      <c r="OX84" s="70"/>
      <c r="OY84" s="70"/>
      <c r="OZ84" s="70"/>
      <c r="PA84" s="70"/>
      <c r="PB84" s="70"/>
      <c r="PC84" s="70"/>
      <c r="PD84" s="70"/>
      <c r="PE84" s="70"/>
      <c r="PF84" s="70"/>
      <c r="PG84" s="70"/>
      <c r="PH84" s="70"/>
      <c r="PI84" s="70"/>
      <c r="PJ84" s="70"/>
      <c r="PK84" s="70"/>
      <c r="PL84" s="70"/>
      <c r="PM84" s="70"/>
      <c r="PN84" s="70"/>
      <c r="PO84" s="70"/>
      <c r="PP84" s="70"/>
      <c r="PQ84" s="70"/>
      <c r="PR84" s="70"/>
      <c r="PS84" s="70"/>
      <c r="PT84" s="70"/>
      <c r="PU84" s="70"/>
      <c r="PV84" s="70"/>
      <c r="PW84" s="70"/>
      <c r="PX84" s="70"/>
      <c r="PY84" s="70"/>
      <c r="PZ84" s="70"/>
      <c r="QA84" s="70"/>
      <c r="QB84" s="70"/>
      <c r="QC84" s="70"/>
      <c r="QD84" s="70"/>
      <c r="QE84" s="70"/>
      <c r="QF84" s="70"/>
      <c r="QG84" s="70"/>
      <c r="QH84" s="70"/>
      <c r="QI84" s="70"/>
      <c r="QJ84" s="70"/>
      <c r="QK84" s="70"/>
      <c r="QL84" s="70"/>
      <c r="QM84" s="70"/>
      <c r="QN84" s="70"/>
      <c r="QO84" s="70"/>
      <c r="QP84" s="70"/>
      <c r="QQ84" s="70"/>
      <c r="QR84" s="70"/>
      <c r="QS84" s="70"/>
      <c r="QT84" s="70"/>
      <c r="QU84" s="70"/>
      <c r="QV84" s="70"/>
      <c r="QW84" s="70"/>
      <c r="QX84" s="70"/>
      <c r="QY84" s="70"/>
      <c r="QZ84" s="70"/>
      <c r="RA84" s="70"/>
      <c r="RB84" s="70"/>
      <c r="RC84" s="70"/>
      <c r="RD84" s="70"/>
      <c r="RE84" s="70"/>
      <c r="RF84" s="70"/>
      <c r="RG84" s="70"/>
      <c r="RH84" s="70"/>
      <c r="RI84" s="70"/>
      <c r="RJ84" s="70"/>
      <c r="RK84" s="70"/>
      <c r="RL84" s="70"/>
      <c r="RM84" s="70"/>
      <c r="RN84" s="70"/>
      <c r="RO84" s="70"/>
      <c r="RP84" s="70"/>
      <c r="RQ84" s="70"/>
      <c r="RR84" s="70"/>
      <c r="RS84" s="70"/>
      <c r="RT84" s="70"/>
      <c r="RU84" s="70"/>
      <c r="RV84" s="70"/>
      <c r="RW84" s="70"/>
      <c r="RX84" s="70"/>
      <c r="RY84" s="70"/>
      <c r="RZ84" s="70"/>
      <c r="SA84" s="70"/>
      <c r="SB84" s="70"/>
      <c r="SC84" s="70"/>
      <c r="SD84" s="70"/>
      <c r="SE84" s="70"/>
      <c r="SF84" s="70"/>
      <c r="SG84" s="70"/>
      <c r="SH84" s="70"/>
      <c r="SI84" s="70"/>
      <c r="SJ84" s="70"/>
      <c r="SK84" s="70"/>
      <c r="SL84" s="70"/>
      <c r="SM84" s="70"/>
      <c r="SN84" s="70"/>
      <c r="SO84" s="70"/>
      <c r="SP84" s="70"/>
      <c r="SQ84" s="70"/>
      <c r="SR84" s="70"/>
      <c r="SS84" s="70"/>
      <c r="ST84" s="70"/>
      <c r="SU84" s="70"/>
      <c r="SV84" s="70"/>
      <c r="SW84" s="70"/>
      <c r="SX84" s="70"/>
      <c r="SY84" s="70"/>
      <c r="SZ84" s="70"/>
      <c r="TA84" s="70"/>
      <c r="TB84" s="70"/>
      <c r="TC84" s="70"/>
      <c r="TD84" s="70"/>
      <c r="TE84" s="70"/>
      <c r="TF84" s="70"/>
      <c r="TG84" s="70"/>
      <c r="TH84" s="70"/>
      <c r="TI84" s="70"/>
      <c r="TJ84" s="70"/>
      <c r="TK84" s="70"/>
      <c r="TL84" s="70"/>
      <c r="TM84" s="70"/>
      <c r="TN84" s="70"/>
      <c r="TO84" s="70"/>
      <c r="TP84" s="70"/>
      <c r="TQ84" s="70"/>
      <c r="TR84" s="70"/>
      <c r="TS84" s="70"/>
      <c r="TT84" s="70"/>
      <c r="TU84" s="70"/>
      <c r="TV84" s="70"/>
      <c r="TW84" s="70"/>
      <c r="TX84" s="70"/>
      <c r="TY84" s="70"/>
      <c r="TZ84" s="70"/>
      <c r="UA84" s="70"/>
      <c r="UB84" s="70"/>
      <c r="UC84" s="70"/>
      <c r="UD84" s="70"/>
      <c r="UE84" s="70"/>
      <c r="UF84" s="70"/>
      <c r="UG84" s="70"/>
      <c r="UH84" s="70"/>
      <c r="UI84" s="70"/>
      <c r="UJ84" s="70"/>
      <c r="UK84" s="70"/>
      <c r="UL84" s="70"/>
      <c r="UM84" s="70"/>
      <c r="UN84" s="70"/>
      <c r="UO84" s="70"/>
      <c r="UP84" s="70"/>
      <c r="UQ84" s="70"/>
      <c r="UR84" s="70"/>
      <c r="US84" s="70"/>
      <c r="UT84" s="70"/>
      <c r="UU84" s="70"/>
      <c r="UV84" s="70"/>
      <c r="UW84" s="70"/>
      <c r="UX84" s="70"/>
      <c r="UY84" s="70"/>
      <c r="UZ84" s="70"/>
      <c r="VA84" s="70"/>
      <c r="VB84" s="70"/>
      <c r="VC84" s="70"/>
      <c r="VD84" s="70"/>
      <c r="VE84" s="70"/>
      <c r="VF84" s="70"/>
      <c r="VG84" s="70"/>
      <c r="VH84" s="70"/>
      <c r="VI84" s="70"/>
      <c r="VJ84" s="70"/>
      <c r="VK84" s="70"/>
      <c r="VL84" s="70"/>
      <c r="VM84" s="70"/>
      <c r="VN84" s="70"/>
      <c r="VO84" s="70"/>
      <c r="VP84" s="70"/>
      <c r="VQ84" s="70"/>
      <c r="VR84" s="70"/>
      <c r="VS84" s="70"/>
      <c r="VT84" s="70"/>
      <c r="VU84" s="70"/>
      <c r="VV84" s="70"/>
      <c r="VW84" s="70"/>
      <c r="VX84" s="70"/>
      <c r="VY84" s="70"/>
      <c r="VZ84" s="70"/>
      <c r="WA84" s="70"/>
      <c r="WB84" s="70"/>
      <c r="WC84" s="70"/>
      <c r="WD84" s="70"/>
      <c r="WE84" s="70"/>
      <c r="WF84" s="70"/>
      <c r="WG84" s="70"/>
      <c r="WH84" s="70"/>
      <c r="WI84" s="70"/>
      <c r="WJ84" s="70"/>
      <c r="WK84" s="70"/>
      <c r="WL84" s="70"/>
      <c r="WM84" s="70"/>
      <c r="WN84" s="70"/>
      <c r="WO84" s="70"/>
      <c r="WP84" s="70"/>
      <c r="WQ84" s="70"/>
      <c r="WR84" s="70"/>
      <c r="WS84" s="70"/>
      <c r="WT84" s="70"/>
      <c r="WU84" s="70"/>
      <c r="WV84" s="70"/>
      <c r="WW84" s="70"/>
      <c r="WX84" s="70"/>
      <c r="WY84" s="70"/>
      <c r="WZ84" s="70"/>
      <c r="XA84" s="70"/>
      <c r="XB84" s="70"/>
      <c r="XC84" s="70"/>
      <c r="XD84" s="70"/>
      <c r="XE84" s="70"/>
      <c r="XF84" s="70"/>
      <c r="XG84" s="70"/>
      <c r="XH84" s="70"/>
      <c r="XI84" s="70"/>
      <c r="XJ84" s="70"/>
      <c r="XK84" s="70"/>
      <c r="XL84" s="70"/>
      <c r="XM84" s="70"/>
      <c r="XN84" s="70"/>
      <c r="XO84" s="70"/>
      <c r="XP84" s="70"/>
      <c r="XQ84" s="70"/>
      <c r="XR84" s="70"/>
      <c r="XS84" s="70"/>
      <c r="XT84" s="70"/>
      <c r="XU84" s="70"/>
      <c r="XV84" s="70"/>
      <c r="XW84" s="70"/>
      <c r="XX84" s="70"/>
      <c r="XY84" s="70"/>
      <c r="XZ84" s="70"/>
      <c r="YA84" s="70"/>
      <c r="YB84" s="70"/>
      <c r="YC84" s="70"/>
      <c r="YD84" s="70"/>
      <c r="YE84" s="70"/>
      <c r="YF84" s="70"/>
      <c r="YG84" s="70"/>
      <c r="YH84" s="70"/>
      <c r="YI84" s="70"/>
      <c r="YJ84" s="70"/>
      <c r="YK84" s="70"/>
      <c r="YL84" s="70"/>
      <c r="YM84" s="70"/>
      <c r="YN84" s="70"/>
      <c r="YO84" s="70"/>
      <c r="YP84" s="70"/>
      <c r="YQ84" s="70"/>
      <c r="YR84" s="70"/>
      <c r="YS84" s="70"/>
      <c r="YT84" s="70"/>
      <c r="YU84" s="70"/>
      <c r="YV84" s="70"/>
      <c r="YW84" s="70"/>
      <c r="YX84" s="70"/>
      <c r="YY84" s="70"/>
      <c r="YZ84" s="70"/>
      <c r="ZA84" s="70"/>
      <c r="ZB84" s="70"/>
      <c r="ZC84" s="70"/>
      <c r="ZD84" s="70"/>
      <c r="ZE84" s="70"/>
      <c r="ZF84" s="70"/>
      <c r="ZG84" s="70"/>
      <c r="ZH84" s="70"/>
      <c r="ZI84" s="70"/>
      <c r="ZJ84" s="70"/>
      <c r="ZK84" s="70"/>
      <c r="ZL84" s="70"/>
      <c r="ZM84" s="70"/>
      <c r="ZN84" s="70"/>
      <c r="ZO84" s="70"/>
      <c r="ZP84" s="70"/>
      <c r="ZQ84" s="70"/>
      <c r="ZR84" s="70"/>
      <c r="ZS84" s="70"/>
      <c r="ZT84" s="70"/>
      <c r="ZU84" s="70"/>
      <c r="ZV84" s="70"/>
      <c r="ZW84" s="70"/>
      <c r="ZX84" s="70"/>
      <c r="ZY84" s="70"/>
      <c r="ZZ84" s="70"/>
      <c r="AAA84" s="70"/>
      <c r="AAB84" s="70"/>
      <c r="AAC84" s="70"/>
      <c r="AAD84" s="70"/>
      <c r="AAE84" s="70"/>
      <c r="AAF84" s="70"/>
      <c r="AAG84" s="70"/>
      <c r="AAH84" s="70"/>
      <c r="AAI84" s="70"/>
      <c r="AAJ84" s="70"/>
      <c r="AAK84" s="70"/>
      <c r="AAL84" s="70"/>
      <c r="AAM84" s="70"/>
      <c r="AAN84" s="70"/>
      <c r="AAO84" s="70"/>
      <c r="AAP84" s="70"/>
      <c r="AAQ84" s="70"/>
      <c r="AAR84" s="70"/>
      <c r="AAS84" s="70"/>
      <c r="AAT84" s="70"/>
      <c r="AAU84" s="70"/>
      <c r="AAV84" s="70"/>
      <c r="AAW84" s="70"/>
      <c r="AAX84" s="70"/>
      <c r="AAY84" s="70"/>
      <c r="AAZ84" s="70"/>
      <c r="ABA84" s="70"/>
      <c r="ABB84" s="70"/>
      <c r="ABC84" s="70"/>
      <c r="ABD84" s="70"/>
      <c r="ABE84" s="70"/>
      <c r="ABF84" s="70"/>
      <c r="ABG84" s="70"/>
      <c r="ABH84" s="70"/>
      <c r="ABI84" s="70"/>
      <c r="ABJ84" s="70"/>
      <c r="ABK84" s="70"/>
      <c r="ABL84" s="70"/>
      <c r="ABM84" s="70"/>
      <c r="ABN84" s="70"/>
      <c r="ABO84" s="70"/>
      <c r="ABP84" s="70"/>
      <c r="ABQ84" s="70"/>
      <c r="ABR84" s="70"/>
      <c r="ABS84" s="70"/>
      <c r="ABT84" s="70"/>
      <c r="ABU84" s="70"/>
      <c r="ABV84" s="70"/>
      <c r="ABW84" s="70"/>
      <c r="ABX84" s="70"/>
      <c r="ABY84" s="70"/>
      <c r="ABZ84" s="70"/>
      <c r="ACA84" s="70"/>
      <c r="ACB84" s="70"/>
      <c r="ACC84" s="70"/>
      <c r="ACD84" s="70"/>
      <c r="ACE84" s="70"/>
      <c r="ACF84" s="70"/>
      <c r="ACG84" s="70"/>
      <c r="ACH84" s="70"/>
      <c r="ACI84" s="70"/>
      <c r="ACJ84" s="70"/>
      <c r="ACK84" s="70"/>
      <c r="ACL84" s="70"/>
      <c r="ACM84" s="70"/>
      <c r="ACN84" s="70"/>
      <c r="ACO84" s="70"/>
      <c r="ACP84" s="70"/>
      <c r="ACQ84" s="70"/>
      <c r="ACR84" s="70"/>
      <c r="ACS84" s="70"/>
      <c r="ACT84" s="70"/>
      <c r="ACU84" s="70"/>
      <c r="ACV84" s="70"/>
      <c r="ACW84" s="70"/>
      <c r="ACX84" s="70"/>
      <c r="ACY84" s="70"/>
      <c r="ACZ84" s="70"/>
      <c r="ADA84" s="70"/>
      <c r="ADB84" s="70"/>
      <c r="ADC84" s="70"/>
      <c r="ADD84" s="70"/>
      <c r="ADE84" s="70"/>
      <c r="ADF84" s="70"/>
      <c r="ADG84" s="70"/>
      <c r="ADH84" s="70"/>
      <c r="ADI84" s="70"/>
      <c r="ADJ84" s="70"/>
      <c r="ADK84" s="70"/>
      <c r="ADL84" s="70"/>
      <c r="ADM84" s="70"/>
      <c r="ADN84" s="70"/>
      <c r="ADO84" s="70"/>
      <c r="ADP84" s="70"/>
      <c r="ADQ84" s="70"/>
      <c r="ADR84" s="70"/>
      <c r="ADS84" s="70"/>
      <c r="ADT84" s="70"/>
      <c r="ADU84" s="70"/>
      <c r="ADV84" s="70"/>
      <c r="ADW84" s="70"/>
      <c r="ADX84" s="70"/>
      <c r="ADY84" s="70"/>
      <c r="ADZ84" s="70"/>
      <c r="AEA84" s="70"/>
      <c r="AEB84" s="70"/>
      <c r="AEC84" s="70"/>
      <c r="AED84" s="70"/>
      <c r="AEE84" s="70"/>
      <c r="AEF84" s="70"/>
      <c r="AEG84" s="70"/>
      <c r="AEH84" s="70"/>
      <c r="AEI84" s="70"/>
      <c r="AEJ84" s="70"/>
      <c r="AEK84" s="70"/>
      <c r="AEL84" s="70"/>
      <c r="AEM84" s="70"/>
      <c r="AEN84" s="70"/>
      <c r="AEO84" s="70"/>
      <c r="AEP84" s="70"/>
      <c r="AEQ84" s="70"/>
      <c r="AER84" s="70"/>
      <c r="AES84" s="70"/>
      <c r="AET84" s="70"/>
      <c r="AEU84" s="70"/>
      <c r="AEV84" s="70"/>
      <c r="AEW84" s="70"/>
      <c r="AEX84" s="70"/>
      <c r="AEY84" s="70"/>
      <c r="AEZ84" s="70"/>
      <c r="AFA84" s="70"/>
      <c r="AFB84" s="70"/>
      <c r="AFC84" s="70"/>
      <c r="AFD84" s="70"/>
      <c r="AFE84" s="70"/>
      <c r="AFF84" s="70"/>
      <c r="AFG84" s="70"/>
      <c r="AFH84" s="70"/>
      <c r="AFI84" s="70"/>
      <c r="AFJ84" s="70"/>
      <c r="AFK84" s="70"/>
      <c r="AFL84" s="70"/>
      <c r="AFM84" s="70"/>
      <c r="AFN84" s="70"/>
      <c r="AFO84" s="70"/>
      <c r="AFP84" s="70"/>
      <c r="AFQ84" s="70"/>
      <c r="AFR84" s="70"/>
      <c r="AFS84" s="70"/>
      <c r="AFT84" s="70"/>
      <c r="AFU84" s="70"/>
      <c r="AFV84" s="70"/>
      <c r="AFW84" s="70"/>
      <c r="AFX84" s="70"/>
      <c r="AFY84" s="70"/>
      <c r="AFZ84" s="70"/>
      <c r="AGA84" s="70"/>
      <c r="AGB84" s="70"/>
      <c r="AGC84" s="70"/>
      <c r="AGD84" s="70"/>
      <c r="AGE84" s="70"/>
      <c r="AGF84" s="70"/>
      <c r="AGG84" s="70"/>
      <c r="AGH84" s="70"/>
      <c r="AGI84" s="70"/>
      <c r="AGJ84" s="70"/>
      <c r="AGK84" s="70"/>
      <c r="AGL84" s="70"/>
      <c r="AGM84" s="70"/>
      <c r="AGN84" s="70"/>
      <c r="AGO84" s="70"/>
      <c r="AGP84" s="70"/>
      <c r="AGQ84" s="70"/>
      <c r="AGR84" s="70"/>
      <c r="AGS84" s="70"/>
      <c r="AGT84" s="70"/>
      <c r="AGU84" s="70"/>
      <c r="AGV84" s="70"/>
      <c r="AGW84" s="70"/>
      <c r="AGX84" s="70"/>
      <c r="AGY84" s="70"/>
      <c r="AGZ84" s="70"/>
      <c r="AHA84" s="70"/>
      <c r="AHB84" s="70"/>
      <c r="AHC84" s="70"/>
      <c r="AHD84" s="70"/>
      <c r="AHE84" s="70"/>
      <c r="AHF84" s="70"/>
      <c r="AHG84" s="70"/>
      <c r="AHH84" s="70"/>
      <c r="AHI84" s="70"/>
      <c r="AHJ84" s="70"/>
      <c r="AHK84" s="70"/>
      <c r="AHL84" s="70"/>
      <c r="AHM84" s="70"/>
      <c r="AHN84" s="70"/>
      <c r="AHO84" s="70"/>
      <c r="AHP84" s="70"/>
      <c r="AHQ84" s="70"/>
      <c r="AHR84" s="70"/>
      <c r="AHS84" s="70"/>
      <c r="AHT84" s="70"/>
      <c r="AHU84" s="70"/>
      <c r="AHV84" s="70"/>
      <c r="AHW84" s="70"/>
      <c r="AHX84" s="70"/>
      <c r="AHY84" s="70"/>
      <c r="AHZ84" s="70"/>
      <c r="AIA84" s="70"/>
      <c r="AIB84" s="70"/>
      <c r="AIC84" s="70"/>
      <c r="AID84" s="70"/>
      <c r="AIE84" s="70"/>
      <c r="AIF84" s="70"/>
      <c r="AIG84" s="70"/>
      <c r="AIH84" s="70"/>
      <c r="AII84" s="70"/>
      <c r="AIJ84" s="70"/>
      <c r="AIK84" s="70"/>
      <c r="AIL84" s="70"/>
      <c r="AIM84" s="70"/>
      <c r="AIN84" s="70"/>
      <c r="AIO84" s="70"/>
      <c r="AIP84" s="70"/>
      <c r="AIQ84" s="70"/>
      <c r="AIR84" s="70"/>
      <c r="AIS84" s="70"/>
      <c r="AIT84" s="70"/>
      <c r="AIU84" s="70"/>
      <c r="AIV84" s="70"/>
      <c r="AIW84" s="70"/>
      <c r="AIX84" s="70"/>
      <c r="AIY84" s="70"/>
      <c r="AIZ84" s="70"/>
      <c r="AJA84" s="70"/>
      <c r="AJB84" s="70"/>
      <c r="AJC84" s="70"/>
      <c r="AJD84" s="70"/>
      <c r="AJE84" s="70"/>
      <c r="AJF84" s="70"/>
      <c r="AJG84" s="70"/>
      <c r="AJH84" s="70"/>
      <c r="AJI84" s="70"/>
      <c r="AJJ84" s="70"/>
      <c r="AJK84" s="70"/>
      <c r="AJL84" s="70"/>
      <c r="AJM84" s="70"/>
      <c r="AJN84" s="70"/>
      <c r="AJO84" s="70"/>
      <c r="AJP84" s="70"/>
      <c r="AJQ84" s="70"/>
      <c r="AJR84" s="70"/>
      <c r="AJS84" s="70"/>
      <c r="AJT84" s="70"/>
      <c r="AJU84" s="70"/>
      <c r="AJV84" s="70"/>
      <c r="AJW84" s="70"/>
      <c r="AJX84" s="70"/>
      <c r="AJY84" s="70"/>
      <c r="AJZ84" s="70"/>
      <c r="AKA84" s="70"/>
      <c r="AKB84" s="70"/>
      <c r="AKC84" s="70"/>
      <c r="AKD84" s="70"/>
      <c r="AKE84" s="70"/>
      <c r="AKF84" s="70"/>
      <c r="AKG84" s="70"/>
      <c r="AKH84" s="70"/>
      <c r="AKI84" s="70"/>
      <c r="AKJ84" s="70"/>
      <c r="AKK84" s="70"/>
      <c r="AKL84" s="70"/>
      <c r="AKM84" s="70"/>
      <c r="AKN84" s="70"/>
      <c r="AKO84" s="70"/>
      <c r="AKP84" s="70"/>
      <c r="AKQ84" s="70"/>
      <c r="AKR84" s="70"/>
      <c r="AKS84" s="70"/>
      <c r="AKT84" s="70"/>
      <c r="AKU84" s="70"/>
      <c r="AKV84" s="70"/>
      <c r="AKW84" s="70"/>
      <c r="AKX84" s="70"/>
      <c r="AKY84" s="70"/>
      <c r="AKZ84" s="70"/>
      <c r="ALA84" s="70"/>
      <c r="ALB84" s="70"/>
      <c r="ALC84" s="70"/>
      <c r="ALD84" s="70"/>
      <c r="ALE84" s="70"/>
      <c r="ALF84" s="70"/>
      <c r="ALG84" s="70"/>
      <c r="ALH84" s="70"/>
      <c r="ALI84" s="70"/>
      <c r="ALJ84" s="70"/>
      <c r="ALK84" s="70"/>
      <c r="ALL84" s="70"/>
      <c r="ALM84" s="70"/>
      <c r="ALN84" s="70"/>
      <c r="ALO84" s="70"/>
      <c r="ALP84" s="70"/>
      <c r="ALQ84" s="70"/>
      <c r="ALR84" s="70"/>
      <c r="ALS84" s="70"/>
      <c r="ALT84" s="70"/>
      <c r="ALU84" s="70"/>
      <c r="ALV84" s="70"/>
      <c r="ALW84" s="70"/>
      <c r="ALX84" s="70"/>
      <c r="ALY84" s="70"/>
      <c r="ALZ84" s="70"/>
      <c r="AMA84" s="70"/>
      <c r="AMB84" s="70"/>
      <c r="AMC84" s="70"/>
      <c r="AMD84" s="70"/>
      <c r="AME84" s="70"/>
      <c r="AMF84" s="70"/>
      <c r="AMG84" s="70"/>
      <c r="AMH84" s="70"/>
      <c r="AMI84" s="70"/>
      <c r="AMJ84" s="70"/>
      <c r="AMK84" s="70"/>
      <c r="AML84" s="70"/>
      <c r="AMM84" s="70"/>
      <c r="AMN84" s="70"/>
      <c r="AMO84" s="70"/>
      <c r="AMP84" s="70"/>
      <c r="AMQ84" s="70"/>
      <c r="AMR84" s="70"/>
      <c r="AMS84" s="70"/>
      <c r="AMT84" s="70"/>
      <c r="AMU84" s="70"/>
      <c r="AMV84" s="70"/>
      <c r="AMW84" s="70"/>
      <c r="AMX84" s="70"/>
      <c r="AMY84" s="70"/>
      <c r="AMZ84" s="70"/>
      <c r="ANA84" s="70"/>
      <c r="ANB84" s="70"/>
      <c r="ANC84" s="70"/>
      <c r="AND84" s="70"/>
      <c r="ANE84" s="70"/>
      <c r="ANF84" s="70"/>
      <c r="ANG84" s="70"/>
      <c r="ANH84" s="70"/>
      <c r="ANI84" s="70"/>
      <c r="ANJ84" s="70"/>
      <c r="ANK84" s="70"/>
      <c r="ANL84" s="70"/>
      <c r="ANM84" s="70"/>
      <c r="ANN84" s="70"/>
      <c r="ANO84" s="70"/>
      <c r="ANP84" s="70"/>
      <c r="ANQ84" s="70"/>
      <c r="ANR84" s="70"/>
      <c r="ANS84" s="70"/>
      <c r="ANT84" s="70"/>
      <c r="ANU84" s="70"/>
      <c r="ANV84" s="70"/>
      <c r="ANW84" s="70"/>
      <c r="ANX84" s="70"/>
      <c r="ANY84" s="70"/>
      <c r="ANZ84" s="70"/>
      <c r="AOA84" s="70"/>
      <c r="AOB84" s="70"/>
      <c r="AOC84" s="70"/>
      <c r="AOD84" s="70"/>
      <c r="AOE84" s="70"/>
      <c r="AOF84" s="70"/>
      <c r="AOG84" s="70"/>
      <c r="AOH84" s="70"/>
      <c r="AOI84" s="70"/>
      <c r="AOJ84" s="70"/>
      <c r="AOK84" s="70"/>
      <c r="AOL84" s="70"/>
      <c r="AOM84" s="70"/>
      <c r="AON84" s="70"/>
      <c r="AOO84" s="70"/>
      <c r="AOP84" s="70"/>
      <c r="AOQ84" s="70"/>
      <c r="AOR84" s="70"/>
      <c r="AOS84" s="70"/>
      <c r="AOT84" s="70"/>
      <c r="AOU84" s="70"/>
      <c r="AOV84" s="70"/>
      <c r="AOW84" s="70"/>
      <c r="AOX84" s="70"/>
      <c r="AOY84" s="70"/>
      <c r="AOZ84" s="70"/>
      <c r="APA84" s="70"/>
      <c r="APB84" s="70"/>
      <c r="APC84" s="70"/>
      <c r="APD84" s="70"/>
      <c r="APE84" s="70"/>
      <c r="APF84" s="70"/>
      <c r="APG84" s="70"/>
      <c r="APH84" s="70"/>
      <c r="API84" s="70"/>
      <c r="APJ84" s="70"/>
      <c r="APK84" s="70"/>
      <c r="APL84" s="70"/>
      <c r="APM84" s="70"/>
      <c r="APN84" s="70"/>
      <c r="APO84" s="70"/>
      <c r="APP84" s="70"/>
      <c r="APQ84" s="70"/>
      <c r="APR84" s="70"/>
      <c r="APS84" s="70"/>
      <c r="APT84" s="70"/>
      <c r="APU84" s="70"/>
      <c r="APV84" s="70"/>
      <c r="APW84" s="70"/>
      <c r="APX84" s="70"/>
      <c r="APY84" s="70"/>
      <c r="APZ84" s="70"/>
    </row>
    <row r="85" spans="1:1118" s="69" customFormat="1" ht="20" customHeight="1" x14ac:dyDescent="0.2">
      <c r="A85" s="326" t="s">
        <v>722</v>
      </c>
      <c r="B85" s="53">
        <v>3679.7392073924252</v>
      </c>
      <c r="C85" s="53">
        <v>49408.364429043417</v>
      </c>
      <c r="D85" s="53">
        <v>325.95150172814107</v>
      </c>
      <c r="E85" s="53"/>
      <c r="F85" s="53">
        <v>8791.0822091912978</v>
      </c>
      <c r="G85" s="53">
        <v>29.785183869781484</v>
      </c>
      <c r="H85" s="53">
        <v>9332.6586216569885</v>
      </c>
      <c r="I85" s="53">
        <v>19121.102081971603</v>
      </c>
      <c r="J85" s="53">
        <v>2043.2440052018492</v>
      </c>
      <c r="K85" s="53">
        <v>2652.1905676660649</v>
      </c>
      <c r="L85" s="53">
        <v>1079.3364815819732</v>
      </c>
      <c r="M85" s="53">
        <v>4139.5547063332269</v>
      </c>
      <c r="N85" s="53">
        <v>26.975272704018472</v>
      </c>
      <c r="O85" s="53">
        <v>100629.98426834082</v>
      </c>
      <c r="P85" s="53">
        <v>2099.61</v>
      </c>
      <c r="Q85" s="2" t="s">
        <v>165</v>
      </c>
      <c r="R85" s="2"/>
      <c r="S85" s="327"/>
      <c r="T85" s="875"/>
      <c r="U85" s="2"/>
      <c r="V85" s="2"/>
      <c r="W85" s="2"/>
      <c r="X85" s="2"/>
      <c r="Y85" s="2"/>
      <c r="Z85" s="2"/>
      <c r="AA85" s="2"/>
      <c r="AB85" s="2"/>
      <c r="AC85" s="2"/>
      <c r="AD85" s="2"/>
      <c r="AE85" s="2"/>
      <c r="AF85" s="2"/>
      <c r="AG85" s="2"/>
      <c r="AH85" s="2"/>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c r="GG85" s="70"/>
      <c r="GH85" s="70"/>
      <c r="GI85" s="70"/>
      <c r="GJ85" s="70"/>
      <c r="GK85" s="70"/>
      <c r="GL85" s="70"/>
      <c r="GM85" s="70"/>
      <c r="GN85" s="70"/>
      <c r="GO85" s="70"/>
      <c r="GP85" s="70"/>
      <c r="GQ85" s="70"/>
      <c r="GR85" s="70"/>
      <c r="GS85" s="70"/>
      <c r="GT85" s="70"/>
      <c r="GU85" s="70"/>
      <c r="GV85" s="70"/>
      <c r="GW85" s="70"/>
      <c r="GX85" s="70"/>
      <c r="GY85" s="70"/>
      <c r="GZ85" s="70"/>
      <c r="HA85" s="70"/>
      <c r="HB85" s="70"/>
      <c r="HC85" s="70"/>
      <c r="HD85" s="70"/>
      <c r="HE85" s="70"/>
      <c r="HF85" s="70"/>
      <c r="HG85" s="70"/>
      <c r="HH85" s="70"/>
      <c r="HI85" s="70"/>
      <c r="HJ85" s="70"/>
      <c r="HK85" s="70"/>
      <c r="HL85" s="70"/>
      <c r="HM85" s="70"/>
      <c r="HN85" s="70"/>
      <c r="HO85" s="70"/>
      <c r="HP85" s="70"/>
      <c r="HQ85" s="70"/>
      <c r="HR85" s="70"/>
      <c r="HS85" s="70"/>
      <c r="HT85" s="70"/>
      <c r="HU85" s="70"/>
      <c r="HV85" s="70"/>
      <c r="HW85" s="70"/>
      <c r="HX85" s="70"/>
      <c r="HY85" s="70"/>
      <c r="HZ85" s="70"/>
      <c r="IA85" s="70"/>
      <c r="IB85" s="70"/>
      <c r="IC85" s="70"/>
      <c r="ID85" s="70"/>
      <c r="IE85" s="70"/>
      <c r="IF85" s="70"/>
      <c r="IG85" s="70"/>
      <c r="IH85" s="70"/>
      <c r="II85" s="70"/>
      <c r="IJ85" s="70"/>
      <c r="IK85" s="70"/>
      <c r="IL85" s="70"/>
      <c r="IM85" s="70"/>
      <c r="IN85" s="70"/>
      <c r="IO85" s="70"/>
      <c r="IP85" s="70"/>
      <c r="IQ85" s="70"/>
      <c r="IR85" s="70"/>
      <c r="IS85" s="70"/>
      <c r="IT85" s="70"/>
      <c r="IU85" s="70"/>
      <c r="IV85" s="70"/>
      <c r="IW85" s="70"/>
      <c r="IX85" s="70"/>
      <c r="IY85" s="70"/>
      <c r="IZ85" s="70"/>
      <c r="JA85" s="70"/>
      <c r="JB85" s="70"/>
      <c r="JC85" s="70"/>
      <c r="JD85" s="70"/>
      <c r="JE85" s="70"/>
      <c r="JF85" s="70"/>
      <c r="JG85" s="70"/>
      <c r="JH85" s="70"/>
      <c r="JI85" s="70"/>
      <c r="JJ85" s="70"/>
      <c r="JK85" s="70"/>
      <c r="JL85" s="70"/>
      <c r="JM85" s="70"/>
      <c r="JN85" s="70"/>
      <c r="JO85" s="70"/>
      <c r="JP85" s="70"/>
      <c r="JQ85" s="70"/>
      <c r="JR85" s="70"/>
      <c r="JS85" s="70"/>
      <c r="JT85" s="70"/>
      <c r="JU85" s="70"/>
      <c r="JV85" s="70"/>
      <c r="JW85" s="70"/>
      <c r="JX85" s="70"/>
      <c r="JY85" s="70"/>
      <c r="JZ85" s="70"/>
      <c r="KA85" s="70"/>
      <c r="KB85" s="70"/>
      <c r="KC85" s="70"/>
      <c r="KD85" s="70"/>
      <c r="KE85" s="70"/>
      <c r="KF85" s="70"/>
      <c r="KG85" s="70"/>
      <c r="KH85" s="70"/>
      <c r="KI85" s="70"/>
      <c r="KJ85" s="70"/>
      <c r="KK85" s="70"/>
      <c r="KL85" s="70"/>
      <c r="KM85" s="70"/>
      <c r="KN85" s="70"/>
      <c r="KO85" s="70"/>
      <c r="KP85" s="70"/>
      <c r="KQ85" s="70"/>
      <c r="KR85" s="70"/>
      <c r="KS85" s="70"/>
      <c r="KT85" s="70"/>
      <c r="KU85" s="70"/>
      <c r="KV85" s="70"/>
      <c r="KW85" s="70"/>
      <c r="KX85" s="70"/>
      <c r="KY85" s="70"/>
      <c r="KZ85" s="70"/>
      <c r="LA85" s="70"/>
      <c r="LB85" s="70"/>
      <c r="LC85" s="70"/>
      <c r="LD85" s="70"/>
      <c r="LE85" s="70"/>
      <c r="LF85" s="70"/>
      <c r="LG85" s="70"/>
      <c r="LH85" s="70"/>
      <c r="LI85" s="70"/>
      <c r="LJ85" s="70"/>
      <c r="LK85" s="70"/>
      <c r="LL85" s="70"/>
      <c r="LM85" s="70"/>
      <c r="LN85" s="70"/>
      <c r="LO85" s="70"/>
      <c r="LP85" s="70"/>
      <c r="LQ85" s="70"/>
      <c r="LR85" s="70"/>
      <c r="LS85" s="70"/>
      <c r="LT85" s="70"/>
      <c r="LU85" s="70"/>
      <c r="LV85" s="70"/>
      <c r="LW85" s="70"/>
      <c r="LX85" s="70"/>
      <c r="LY85" s="70"/>
      <c r="LZ85" s="70"/>
      <c r="MA85" s="70"/>
      <c r="MB85" s="70"/>
      <c r="MC85" s="70"/>
      <c r="MD85" s="70"/>
      <c r="ME85" s="70"/>
      <c r="MF85" s="70"/>
      <c r="MG85" s="70"/>
      <c r="MH85" s="70"/>
      <c r="MI85" s="70"/>
      <c r="MJ85" s="70"/>
      <c r="MK85" s="70"/>
      <c r="ML85" s="70"/>
      <c r="MM85" s="70"/>
      <c r="MN85" s="70"/>
      <c r="MO85" s="70"/>
      <c r="MP85" s="70"/>
      <c r="MQ85" s="70"/>
      <c r="MR85" s="70"/>
      <c r="MS85" s="70"/>
      <c r="MT85" s="70"/>
      <c r="MU85" s="70"/>
      <c r="MV85" s="70"/>
      <c r="MW85" s="70"/>
      <c r="MX85" s="70"/>
      <c r="MY85" s="70"/>
      <c r="MZ85" s="70"/>
      <c r="NA85" s="70"/>
      <c r="NB85" s="70"/>
      <c r="NC85" s="70"/>
      <c r="ND85" s="70"/>
      <c r="NE85" s="70"/>
      <c r="NF85" s="70"/>
      <c r="NG85" s="70"/>
      <c r="NH85" s="70"/>
      <c r="NI85" s="70"/>
      <c r="NJ85" s="70"/>
      <c r="NK85" s="70"/>
      <c r="NL85" s="70"/>
      <c r="NM85" s="70"/>
      <c r="NN85" s="70"/>
      <c r="NO85" s="70"/>
      <c r="NP85" s="70"/>
      <c r="NQ85" s="70"/>
      <c r="NR85" s="70"/>
      <c r="NS85" s="70"/>
      <c r="NT85" s="70"/>
      <c r="NU85" s="70"/>
      <c r="NV85" s="70"/>
      <c r="NW85" s="70"/>
      <c r="NX85" s="70"/>
      <c r="NY85" s="70"/>
      <c r="NZ85" s="70"/>
      <c r="OA85" s="70"/>
      <c r="OB85" s="70"/>
      <c r="OC85" s="70"/>
      <c r="OD85" s="70"/>
      <c r="OE85" s="70"/>
      <c r="OF85" s="70"/>
      <c r="OG85" s="70"/>
      <c r="OH85" s="70"/>
      <c r="OI85" s="70"/>
      <c r="OJ85" s="70"/>
      <c r="OK85" s="70"/>
      <c r="OL85" s="70"/>
      <c r="OM85" s="70"/>
      <c r="ON85" s="70"/>
      <c r="OO85" s="70"/>
      <c r="OP85" s="70"/>
      <c r="OQ85" s="70"/>
      <c r="OR85" s="70"/>
      <c r="OS85" s="70"/>
      <c r="OT85" s="70"/>
      <c r="OU85" s="70"/>
      <c r="OV85" s="70"/>
      <c r="OW85" s="70"/>
      <c r="OX85" s="70"/>
      <c r="OY85" s="70"/>
      <c r="OZ85" s="70"/>
      <c r="PA85" s="70"/>
      <c r="PB85" s="70"/>
      <c r="PC85" s="70"/>
      <c r="PD85" s="70"/>
      <c r="PE85" s="70"/>
      <c r="PF85" s="70"/>
      <c r="PG85" s="70"/>
      <c r="PH85" s="70"/>
      <c r="PI85" s="70"/>
      <c r="PJ85" s="70"/>
      <c r="PK85" s="70"/>
      <c r="PL85" s="70"/>
      <c r="PM85" s="70"/>
      <c r="PN85" s="70"/>
      <c r="PO85" s="70"/>
      <c r="PP85" s="70"/>
      <c r="PQ85" s="70"/>
      <c r="PR85" s="70"/>
      <c r="PS85" s="70"/>
      <c r="PT85" s="70"/>
      <c r="PU85" s="70"/>
      <c r="PV85" s="70"/>
      <c r="PW85" s="70"/>
      <c r="PX85" s="70"/>
      <c r="PY85" s="70"/>
      <c r="PZ85" s="70"/>
      <c r="QA85" s="70"/>
      <c r="QB85" s="70"/>
      <c r="QC85" s="70"/>
      <c r="QD85" s="70"/>
      <c r="QE85" s="70"/>
      <c r="QF85" s="70"/>
      <c r="QG85" s="70"/>
      <c r="QH85" s="70"/>
      <c r="QI85" s="70"/>
      <c r="QJ85" s="70"/>
      <c r="QK85" s="70"/>
      <c r="QL85" s="70"/>
      <c r="QM85" s="70"/>
      <c r="QN85" s="70"/>
      <c r="QO85" s="70"/>
      <c r="QP85" s="70"/>
      <c r="QQ85" s="70"/>
      <c r="QR85" s="70"/>
      <c r="QS85" s="70"/>
      <c r="QT85" s="70"/>
      <c r="QU85" s="70"/>
      <c r="QV85" s="70"/>
      <c r="QW85" s="70"/>
      <c r="QX85" s="70"/>
      <c r="QY85" s="70"/>
      <c r="QZ85" s="70"/>
      <c r="RA85" s="70"/>
      <c r="RB85" s="70"/>
      <c r="RC85" s="70"/>
      <c r="RD85" s="70"/>
      <c r="RE85" s="70"/>
      <c r="RF85" s="70"/>
      <c r="RG85" s="70"/>
      <c r="RH85" s="70"/>
      <c r="RI85" s="70"/>
      <c r="RJ85" s="70"/>
      <c r="RK85" s="70"/>
      <c r="RL85" s="70"/>
      <c r="RM85" s="70"/>
      <c r="RN85" s="70"/>
      <c r="RO85" s="70"/>
      <c r="RP85" s="70"/>
      <c r="RQ85" s="70"/>
      <c r="RR85" s="70"/>
      <c r="RS85" s="70"/>
      <c r="RT85" s="70"/>
      <c r="RU85" s="70"/>
      <c r="RV85" s="70"/>
      <c r="RW85" s="70"/>
      <c r="RX85" s="70"/>
      <c r="RY85" s="70"/>
      <c r="RZ85" s="70"/>
      <c r="SA85" s="70"/>
      <c r="SB85" s="70"/>
      <c r="SC85" s="70"/>
      <c r="SD85" s="70"/>
      <c r="SE85" s="70"/>
      <c r="SF85" s="70"/>
      <c r="SG85" s="70"/>
      <c r="SH85" s="70"/>
      <c r="SI85" s="70"/>
      <c r="SJ85" s="70"/>
      <c r="SK85" s="70"/>
      <c r="SL85" s="70"/>
      <c r="SM85" s="70"/>
      <c r="SN85" s="70"/>
      <c r="SO85" s="70"/>
      <c r="SP85" s="70"/>
      <c r="SQ85" s="70"/>
      <c r="SR85" s="70"/>
      <c r="SS85" s="70"/>
      <c r="ST85" s="70"/>
      <c r="SU85" s="70"/>
      <c r="SV85" s="70"/>
      <c r="SW85" s="70"/>
      <c r="SX85" s="70"/>
      <c r="SY85" s="70"/>
      <c r="SZ85" s="70"/>
      <c r="TA85" s="70"/>
      <c r="TB85" s="70"/>
      <c r="TC85" s="70"/>
      <c r="TD85" s="70"/>
      <c r="TE85" s="70"/>
      <c r="TF85" s="70"/>
      <c r="TG85" s="70"/>
      <c r="TH85" s="70"/>
      <c r="TI85" s="70"/>
      <c r="TJ85" s="70"/>
      <c r="TK85" s="70"/>
      <c r="TL85" s="70"/>
      <c r="TM85" s="70"/>
      <c r="TN85" s="70"/>
      <c r="TO85" s="70"/>
      <c r="TP85" s="70"/>
      <c r="TQ85" s="70"/>
      <c r="TR85" s="70"/>
      <c r="TS85" s="70"/>
      <c r="TT85" s="70"/>
      <c r="TU85" s="70"/>
      <c r="TV85" s="70"/>
      <c r="TW85" s="70"/>
      <c r="TX85" s="70"/>
      <c r="TY85" s="70"/>
      <c r="TZ85" s="70"/>
      <c r="UA85" s="70"/>
      <c r="UB85" s="70"/>
      <c r="UC85" s="70"/>
      <c r="UD85" s="70"/>
      <c r="UE85" s="70"/>
      <c r="UF85" s="70"/>
      <c r="UG85" s="70"/>
      <c r="UH85" s="70"/>
      <c r="UI85" s="70"/>
      <c r="UJ85" s="70"/>
      <c r="UK85" s="70"/>
      <c r="UL85" s="70"/>
      <c r="UM85" s="70"/>
      <c r="UN85" s="70"/>
      <c r="UO85" s="70"/>
      <c r="UP85" s="70"/>
      <c r="UQ85" s="70"/>
      <c r="UR85" s="70"/>
      <c r="US85" s="70"/>
      <c r="UT85" s="70"/>
      <c r="UU85" s="70"/>
      <c r="UV85" s="70"/>
      <c r="UW85" s="70"/>
      <c r="UX85" s="70"/>
      <c r="UY85" s="70"/>
      <c r="UZ85" s="70"/>
      <c r="VA85" s="70"/>
      <c r="VB85" s="70"/>
      <c r="VC85" s="70"/>
      <c r="VD85" s="70"/>
      <c r="VE85" s="70"/>
      <c r="VF85" s="70"/>
      <c r="VG85" s="70"/>
      <c r="VH85" s="70"/>
      <c r="VI85" s="70"/>
      <c r="VJ85" s="70"/>
      <c r="VK85" s="70"/>
      <c r="VL85" s="70"/>
      <c r="VM85" s="70"/>
      <c r="VN85" s="70"/>
      <c r="VO85" s="70"/>
      <c r="VP85" s="70"/>
      <c r="VQ85" s="70"/>
      <c r="VR85" s="70"/>
      <c r="VS85" s="70"/>
      <c r="VT85" s="70"/>
      <c r="VU85" s="70"/>
      <c r="VV85" s="70"/>
      <c r="VW85" s="70"/>
      <c r="VX85" s="70"/>
      <c r="VY85" s="70"/>
      <c r="VZ85" s="70"/>
      <c r="WA85" s="70"/>
      <c r="WB85" s="70"/>
      <c r="WC85" s="70"/>
      <c r="WD85" s="70"/>
      <c r="WE85" s="70"/>
      <c r="WF85" s="70"/>
      <c r="WG85" s="70"/>
      <c r="WH85" s="70"/>
      <c r="WI85" s="70"/>
      <c r="WJ85" s="70"/>
      <c r="WK85" s="70"/>
      <c r="WL85" s="70"/>
      <c r="WM85" s="70"/>
      <c r="WN85" s="70"/>
      <c r="WO85" s="70"/>
      <c r="WP85" s="70"/>
      <c r="WQ85" s="70"/>
      <c r="WR85" s="70"/>
      <c r="WS85" s="70"/>
      <c r="WT85" s="70"/>
      <c r="WU85" s="70"/>
      <c r="WV85" s="70"/>
      <c r="WW85" s="70"/>
      <c r="WX85" s="70"/>
      <c r="WY85" s="70"/>
      <c r="WZ85" s="70"/>
      <c r="XA85" s="70"/>
      <c r="XB85" s="70"/>
      <c r="XC85" s="70"/>
      <c r="XD85" s="70"/>
      <c r="XE85" s="70"/>
      <c r="XF85" s="70"/>
      <c r="XG85" s="70"/>
      <c r="XH85" s="70"/>
      <c r="XI85" s="70"/>
      <c r="XJ85" s="70"/>
      <c r="XK85" s="70"/>
      <c r="XL85" s="70"/>
      <c r="XM85" s="70"/>
      <c r="XN85" s="70"/>
      <c r="XO85" s="70"/>
      <c r="XP85" s="70"/>
      <c r="XQ85" s="70"/>
      <c r="XR85" s="70"/>
      <c r="XS85" s="70"/>
      <c r="XT85" s="70"/>
      <c r="XU85" s="70"/>
      <c r="XV85" s="70"/>
      <c r="XW85" s="70"/>
      <c r="XX85" s="70"/>
      <c r="XY85" s="70"/>
      <c r="XZ85" s="70"/>
      <c r="YA85" s="70"/>
      <c r="YB85" s="70"/>
      <c r="YC85" s="70"/>
      <c r="YD85" s="70"/>
      <c r="YE85" s="70"/>
      <c r="YF85" s="70"/>
      <c r="YG85" s="70"/>
      <c r="YH85" s="70"/>
      <c r="YI85" s="70"/>
      <c r="YJ85" s="70"/>
      <c r="YK85" s="70"/>
      <c r="YL85" s="70"/>
      <c r="YM85" s="70"/>
      <c r="YN85" s="70"/>
      <c r="YO85" s="70"/>
      <c r="YP85" s="70"/>
      <c r="YQ85" s="70"/>
      <c r="YR85" s="70"/>
      <c r="YS85" s="70"/>
      <c r="YT85" s="70"/>
      <c r="YU85" s="70"/>
      <c r="YV85" s="70"/>
      <c r="YW85" s="70"/>
      <c r="YX85" s="70"/>
      <c r="YY85" s="70"/>
      <c r="YZ85" s="70"/>
      <c r="ZA85" s="70"/>
      <c r="ZB85" s="70"/>
      <c r="ZC85" s="70"/>
      <c r="ZD85" s="70"/>
      <c r="ZE85" s="70"/>
      <c r="ZF85" s="70"/>
      <c r="ZG85" s="70"/>
      <c r="ZH85" s="70"/>
      <c r="ZI85" s="70"/>
      <c r="ZJ85" s="70"/>
      <c r="ZK85" s="70"/>
      <c r="ZL85" s="70"/>
      <c r="ZM85" s="70"/>
      <c r="ZN85" s="70"/>
      <c r="ZO85" s="70"/>
      <c r="ZP85" s="70"/>
      <c r="ZQ85" s="70"/>
      <c r="ZR85" s="70"/>
      <c r="ZS85" s="70"/>
      <c r="ZT85" s="70"/>
      <c r="ZU85" s="70"/>
      <c r="ZV85" s="70"/>
      <c r="ZW85" s="70"/>
      <c r="ZX85" s="70"/>
      <c r="ZY85" s="70"/>
      <c r="ZZ85" s="70"/>
      <c r="AAA85" s="70"/>
      <c r="AAB85" s="70"/>
      <c r="AAC85" s="70"/>
      <c r="AAD85" s="70"/>
      <c r="AAE85" s="70"/>
      <c r="AAF85" s="70"/>
      <c r="AAG85" s="70"/>
      <c r="AAH85" s="70"/>
      <c r="AAI85" s="70"/>
      <c r="AAJ85" s="70"/>
      <c r="AAK85" s="70"/>
      <c r="AAL85" s="70"/>
      <c r="AAM85" s="70"/>
      <c r="AAN85" s="70"/>
      <c r="AAO85" s="70"/>
      <c r="AAP85" s="70"/>
      <c r="AAQ85" s="70"/>
      <c r="AAR85" s="70"/>
      <c r="AAS85" s="70"/>
      <c r="AAT85" s="70"/>
      <c r="AAU85" s="70"/>
      <c r="AAV85" s="70"/>
      <c r="AAW85" s="70"/>
      <c r="AAX85" s="70"/>
      <c r="AAY85" s="70"/>
      <c r="AAZ85" s="70"/>
      <c r="ABA85" s="70"/>
      <c r="ABB85" s="70"/>
      <c r="ABC85" s="70"/>
      <c r="ABD85" s="70"/>
      <c r="ABE85" s="70"/>
      <c r="ABF85" s="70"/>
      <c r="ABG85" s="70"/>
      <c r="ABH85" s="70"/>
      <c r="ABI85" s="70"/>
      <c r="ABJ85" s="70"/>
      <c r="ABK85" s="70"/>
      <c r="ABL85" s="70"/>
      <c r="ABM85" s="70"/>
      <c r="ABN85" s="70"/>
      <c r="ABO85" s="70"/>
      <c r="ABP85" s="70"/>
      <c r="ABQ85" s="70"/>
      <c r="ABR85" s="70"/>
      <c r="ABS85" s="70"/>
      <c r="ABT85" s="70"/>
      <c r="ABU85" s="70"/>
      <c r="ABV85" s="70"/>
      <c r="ABW85" s="70"/>
      <c r="ABX85" s="70"/>
      <c r="ABY85" s="70"/>
      <c r="ABZ85" s="70"/>
      <c r="ACA85" s="70"/>
      <c r="ACB85" s="70"/>
      <c r="ACC85" s="70"/>
      <c r="ACD85" s="70"/>
      <c r="ACE85" s="70"/>
      <c r="ACF85" s="70"/>
      <c r="ACG85" s="70"/>
      <c r="ACH85" s="70"/>
      <c r="ACI85" s="70"/>
      <c r="ACJ85" s="70"/>
      <c r="ACK85" s="70"/>
      <c r="ACL85" s="70"/>
      <c r="ACM85" s="70"/>
      <c r="ACN85" s="70"/>
      <c r="ACO85" s="70"/>
      <c r="ACP85" s="70"/>
      <c r="ACQ85" s="70"/>
      <c r="ACR85" s="70"/>
      <c r="ACS85" s="70"/>
      <c r="ACT85" s="70"/>
      <c r="ACU85" s="70"/>
      <c r="ACV85" s="70"/>
      <c r="ACW85" s="70"/>
      <c r="ACX85" s="70"/>
      <c r="ACY85" s="70"/>
      <c r="ACZ85" s="70"/>
      <c r="ADA85" s="70"/>
      <c r="ADB85" s="70"/>
      <c r="ADC85" s="70"/>
      <c r="ADD85" s="70"/>
      <c r="ADE85" s="70"/>
      <c r="ADF85" s="70"/>
      <c r="ADG85" s="70"/>
      <c r="ADH85" s="70"/>
      <c r="ADI85" s="70"/>
      <c r="ADJ85" s="70"/>
      <c r="ADK85" s="70"/>
      <c r="ADL85" s="70"/>
      <c r="ADM85" s="70"/>
      <c r="ADN85" s="70"/>
      <c r="ADO85" s="70"/>
      <c r="ADP85" s="70"/>
      <c r="ADQ85" s="70"/>
      <c r="ADR85" s="70"/>
      <c r="ADS85" s="70"/>
      <c r="ADT85" s="70"/>
      <c r="ADU85" s="70"/>
      <c r="ADV85" s="70"/>
      <c r="ADW85" s="70"/>
      <c r="ADX85" s="70"/>
      <c r="ADY85" s="70"/>
      <c r="ADZ85" s="70"/>
      <c r="AEA85" s="70"/>
      <c r="AEB85" s="70"/>
      <c r="AEC85" s="70"/>
      <c r="AED85" s="70"/>
      <c r="AEE85" s="70"/>
      <c r="AEF85" s="70"/>
      <c r="AEG85" s="70"/>
      <c r="AEH85" s="70"/>
      <c r="AEI85" s="70"/>
      <c r="AEJ85" s="70"/>
      <c r="AEK85" s="70"/>
      <c r="AEL85" s="70"/>
      <c r="AEM85" s="70"/>
      <c r="AEN85" s="70"/>
      <c r="AEO85" s="70"/>
      <c r="AEP85" s="70"/>
      <c r="AEQ85" s="70"/>
      <c r="AER85" s="70"/>
      <c r="AES85" s="70"/>
      <c r="AET85" s="70"/>
      <c r="AEU85" s="70"/>
      <c r="AEV85" s="70"/>
      <c r="AEW85" s="70"/>
      <c r="AEX85" s="70"/>
      <c r="AEY85" s="70"/>
      <c r="AEZ85" s="70"/>
      <c r="AFA85" s="70"/>
      <c r="AFB85" s="70"/>
      <c r="AFC85" s="70"/>
      <c r="AFD85" s="70"/>
      <c r="AFE85" s="70"/>
      <c r="AFF85" s="70"/>
      <c r="AFG85" s="70"/>
      <c r="AFH85" s="70"/>
      <c r="AFI85" s="70"/>
      <c r="AFJ85" s="70"/>
      <c r="AFK85" s="70"/>
      <c r="AFL85" s="70"/>
      <c r="AFM85" s="70"/>
      <c r="AFN85" s="70"/>
      <c r="AFO85" s="70"/>
      <c r="AFP85" s="70"/>
      <c r="AFQ85" s="70"/>
      <c r="AFR85" s="70"/>
      <c r="AFS85" s="70"/>
      <c r="AFT85" s="70"/>
      <c r="AFU85" s="70"/>
      <c r="AFV85" s="70"/>
      <c r="AFW85" s="70"/>
      <c r="AFX85" s="70"/>
      <c r="AFY85" s="70"/>
      <c r="AFZ85" s="70"/>
      <c r="AGA85" s="70"/>
      <c r="AGB85" s="70"/>
      <c r="AGC85" s="70"/>
      <c r="AGD85" s="70"/>
      <c r="AGE85" s="70"/>
      <c r="AGF85" s="70"/>
      <c r="AGG85" s="70"/>
      <c r="AGH85" s="70"/>
      <c r="AGI85" s="70"/>
      <c r="AGJ85" s="70"/>
      <c r="AGK85" s="70"/>
      <c r="AGL85" s="70"/>
      <c r="AGM85" s="70"/>
      <c r="AGN85" s="70"/>
      <c r="AGO85" s="70"/>
      <c r="AGP85" s="70"/>
      <c r="AGQ85" s="70"/>
      <c r="AGR85" s="70"/>
      <c r="AGS85" s="70"/>
      <c r="AGT85" s="70"/>
      <c r="AGU85" s="70"/>
      <c r="AGV85" s="70"/>
      <c r="AGW85" s="70"/>
      <c r="AGX85" s="70"/>
      <c r="AGY85" s="70"/>
      <c r="AGZ85" s="70"/>
      <c r="AHA85" s="70"/>
      <c r="AHB85" s="70"/>
      <c r="AHC85" s="70"/>
      <c r="AHD85" s="70"/>
      <c r="AHE85" s="70"/>
      <c r="AHF85" s="70"/>
      <c r="AHG85" s="70"/>
      <c r="AHH85" s="70"/>
      <c r="AHI85" s="70"/>
      <c r="AHJ85" s="70"/>
      <c r="AHK85" s="70"/>
      <c r="AHL85" s="70"/>
      <c r="AHM85" s="70"/>
      <c r="AHN85" s="70"/>
      <c r="AHO85" s="70"/>
      <c r="AHP85" s="70"/>
      <c r="AHQ85" s="70"/>
      <c r="AHR85" s="70"/>
      <c r="AHS85" s="70"/>
      <c r="AHT85" s="70"/>
      <c r="AHU85" s="70"/>
      <c r="AHV85" s="70"/>
      <c r="AHW85" s="70"/>
      <c r="AHX85" s="70"/>
      <c r="AHY85" s="70"/>
      <c r="AHZ85" s="70"/>
      <c r="AIA85" s="70"/>
      <c r="AIB85" s="70"/>
      <c r="AIC85" s="70"/>
      <c r="AID85" s="70"/>
      <c r="AIE85" s="70"/>
      <c r="AIF85" s="70"/>
      <c r="AIG85" s="70"/>
      <c r="AIH85" s="70"/>
      <c r="AII85" s="70"/>
      <c r="AIJ85" s="70"/>
      <c r="AIK85" s="70"/>
      <c r="AIL85" s="70"/>
      <c r="AIM85" s="70"/>
      <c r="AIN85" s="70"/>
      <c r="AIO85" s="70"/>
      <c r="AIP85" s="70"/>
      <c r="AIQ85" s="70"/>
      <c r="AIR85" s="70"/>
      <c r="AIS85" s="70"/>
      <c r="AIT85" s="70"/>
      <c r="AIU85" s="70"/>
      <c r="AIV85" s="70"/>
      <c r="AIW85" s="70"/>
      <c r="AIX85" s="70"/>
      <c r="AIY85" s="70"/>
      <c r="AIZ85" s="70"/>
      <c r="AJA85" s="70"/>
      <c r="AJB85" s="70"/>
      <c r="AJC85" s="70"/>
      <c r="AJD85" s="70"/>
      <c r="AJE85" s="70"/>
      <c r="AJF85" s="70"/>
      <c r="AJG85" s="70"/>
      <c r="AJH85" s="70"/>
      <c r="AJI85" s="70"/>
      <c r="AJJ85" s="70"/>
      <c r="AJK85" s="70"/>
      <c r="AJL85" s="70"/>
      <c r="AJM85" s="70"/>
      <c r="AJN85" s="70"/>
      <c r="AJO85" s="70"/>
      <c r="AJP85" s="70"/>
      <c r="AJQ85" s="70"/>
      <c r="AJR85" s="70"/>
      <c r="AJS85" s="70"/>
      <c r="AJT85" s="70"/>
      <c r="AJU85" s="70"/>
      <c r="AJV85" s="70"/>
      <c r="AJW85" s="70"/>
      <c r="AJX85" s="70"/>
      <c r="AJY85" s="70"/>
      <c r="AJZ85" s="70"/>
      <c r="AKA85" s="70"/>
      <c r="AKB85" s="70"/>
      <c r="AKC85" s="70"/>
      <c r="AKD85" s="70"/>
      <c r="AKE85" s="70"/>
      <c r="AKF85" s="70"/>
      <c r="AKG85" s="70"/>
      <c r="AKH85" s="70"/>
      <c r="AKI85" s="70"/>
      <c r="AKJ85" s="70"/>
      <c r="AKK85" s="70"/>
      <c r="AKL85" s="70"/>
      <c r="AKM85" s="70"/>
      <c r="AKN85" s="70"/>
      <c r="AKO85" s="70"/>
      <c r="AKP85" s="70"/>
      <c r="AKQ85" s="70"/>
      <c r="AKR85" s="70"/>
      <c r="AKS85" s="70"/>
      <c r="AKT85" s="70"/>
      <c r="AKU85" s="70"/>
      <c r="AKV85" s="70"/>
      <c r="AKW85" s="70"/>
      <c r="AKX85" s="70"/>
      <c r="AKY85" s="70"/>
      <c r="AKZ85" s="70"/>
      <c r="ALA85" s="70"/>
      <c r="ALB85" s="70"/>
      <c r="ALC85" s="70"/>
      <c r="ALD85" s="70"/>
      <c r="ALE85" s="70"/>
      <c r="ALF85" s="70"/>
      <c r="ALG85" s="70"/>
      <c r="ALH85" s="70"/>
      <c r="ALI85" s="70"/>
      <c r="ALJ85" s="70"/>
      <c r="ALK85" s="70"/>
      <c r="ALL85" s="70"/>
      <c r="ALM85" s="70"/>
      <c r="ALN85" s="70"/>
      <c r="ALO85" s="70"/>
      <c r="ALP85" s="70"/>
      <c r="ALQ85" s="70"/>
      <c r="ALR85" s="70"/>
      <c r="ALS85" s="70"/>
      <c r="ALT85" s="70"/>
      <c r="ALU85" s="70"/>
      <c r="ALV85" s="70"/>
      <c r="ALW85" s="70"/>
      <c r="ALX85" s="70"/>
      <c r="ALY85" s="70"/>
      <c r="ALZ85" s="70"/>
      <c r="AMA85" s="70"/>
      <c r="AMB85" s="70"/>
      <c r="AMC85" s="70"/>
      <c r="AMD85" s="70"/>
      <c r="AME85" s="70"/>
      <c r="AMF85" s="70"/>
      <c r="AMG85" s="70"/>
      <c r="AMH85" s="70"/>
      <c r="AMI85" s="70"/>
      <c r="AMJ85" s="70"/>
      <c r="AMK85" s="70"/>
      <c r="AML85" s="70"/>
      <c r="AMM85" s="70"/>
      <c r="AMN85" s="70"/>
      <c r="AMO85" s="70"/>
      <c r="AMP85" s="70"/>
      <c r="AMQ85" s="70"/>
      <c r="AMR85" s="70"/>
      <c r="AMS85" s="70"/>
      <c r="AMT85" s="70"/>
      <c r="AMU85" s="70"/>
      <c r="AMV85" s="70"/>
      <c r="AMW85" s="70"/>
      <c r="AMX85" s="70"/>
      <c r="AMY85" s="70"/>
      <c r="AMZ85" s="70"/>
      <c r="ANA85" s="70"/>
      <c r="ANB85" s="70"/>
      <c r="ANC85" s="70"/>
      <c r="AND85" s="70"/>
      <c r="ANE85" s="70"/>
      <c r="ANF85" s="70"/>
      <c r="ANG85" s="70"/>
      <c r="ANH85" s="70"/>
      <c r="ANI85" s="70"/>
      <c r="ANJ85" s="70"/>
      <c r="ANK85" s="70"/>
      <c r="ANL85" s="70"/>
      <c r="ANM85" s="70"/>
      <c r="ANN85" s="70"/>
      <c r="ANO85" s="70"/>
      <c r="ANP85" s="70"/>
      <c r="ANQ85" s="70"/>
      <c r="ANR85" s="70"/>
      <c r="ANS85" s="70"/>
      <c r="ANT85" s="70"/>
      <c r="ANU85" s="70"/>
      <c r="ANV85" s="70"/>
      <c r="ANW85" s="70"/>
      <c r="ANX85" s="70"/>
      <c r="ANY85" s="70"/>
      <c r="ANZ85" s="70"/>
      <c r="AOA85" s="70"/>
      <c r="AOB85" s="70"/>
      <c r="AOC85" s="70"/>
      <c r="AOD85" s="70"/>
      <c r="AOE85" s="70"/>
      <c r="AOF85" s="70"/>
      <c r="AOG85" s="70"/>
      <c r="AOH85" s="70"/>
      <c r="AOI85" s="70"/>
      <c r="AOJ85" s="70"/>
      <c r="AOK85" s="70"/>
      <c r="AOL85" s="70"/>
      <c r="AOM85" s="70"/>
      <c r="AON85" s="70"/>
      <c r="AOO85" s="70"/>
      <c r="AOP85" s="70"/>
      <c r="AOQ85" s="70"/>
      <c r="AOR85" s="70"/>
      <c r="AOS85" s="70"/>
      <c r="AOT85" s="70"/>
      <c r="AOU85" s="70"/>
      <c r="AOV85" s="70"/>
      <c r="AOW85" s="70"/>
      <c r="AOX85" s="70"/>
      <c r="AOY85" s="70"/>
      <c r="AOZ85" s="70"/>
      <c r="APA85" s="70"/>
      <c r="APB85" s="70"/>
      <c r="APC85" s="70"/>
      <c r="APD85" s="70"/>
      <c r="APE85" s="70"/>
      <c r="APF85" s="70"/>
      <c r="APG85" s="70"/>
      <c r="APH85" s="70"/>
      <c r="API85" s="70"/>
      <c r="APJ85" s="70"/>
      <c r="APK85" s="70"/>
      <c r="APL85" s="70"/>
      <c r="APM85" s="70"/>
      <c r="APN85" s="70"/>
      <c r="APO85" s="70"/>
      <c r="APP85" s="70"/>
      <c r="APQ85" s="70"/>
      <c r="APR85" s="70"/>
      <c r="APS85" s="70"/>
      <c r="APT85" s="70"/>
      <c r="APU85" s="70"/>
      <c r="APV85" s="70"/>
      <c r="APW85" s="70"/>
      <c r="APX85" s="70"/>
      <c r="APY85" s="70"/>
      <c r="APZ85" s="70"/>
    </row>
    <row r="86" spans="1:1118" s="69" customFormat="1" ht="27" customHeight="1" x14ac:dyDescent="0.2">
      <c r="A86" s="326" t="s">
        <v>723</v>
      </c>
      <c r="B86" s="53">
        <v>3335.4138302683277</v>
      </c>
      <c r="C86" s="53">
        <v>63111.81197048648</v>
      </c>
      <c r="D86" s="53">
        <v>385.32457069577811</v>
      </c>
      <c r="E86" s="53">
        <v>9.2705912647943322E-3</v>
      </c>
      <c r="F86" s="53">
        <v>10914.5644135077</v>
      </c>
      <c r="G86" s="53">
        <v>19.106782130404081</v>
      </c>
      <c r="H86" s="53">
        <v>12309.017858402382</v>
      </c>
      <c r="I86" s="53">
        <v>12804.38909766198</v>
      </c>
      <c r="J86" s="53">
        <v>3661.8983519570197</v>
      </c>
      <c r="K86" s="53">
        <v>2898.9472917848766</v>
      </c>
      <c r="L86" s="53">
        <v>1305.6510455729263</v>
      </c>
      <c r="M86" s="53">
        <v>1698.4783187739247</v>
      </c>
      <c r="N86" s="53">
        <v>32.708721189489459</v>
      </c>
      <c r="O86" s="53">
        <v>112477.32152302256</v>
      </c>
      <c r="P86" s="53">
        <v>2627.6859892800999</v>
      </c>
      <c r="Q86" s="2"/>
      <c r="R86" s="2"/>
      <c r="S86" s="327"/>
      <c r="T86" s="875"/>
      <c r="U86" s="2"/>
      <c r="V86" s="2"/>
      <c r="W86" s="2"/>
      <c r="X86" s="2"/>
      <c r="Y86" s="2"/>
      <c r="Z86" s="2"/>
      <c r="AA86" s="2"/>
      <c r="AB86" s="2"/>
      <c r="AC86" s="12"/>
      <c r="AD86" s="12"/>
      <c r="AE86" s="12"/>
      <c r="AF86" s="12"/>
      <c r="AG86" s="12"/>
      <c r="AH86" s="12"/>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c r="GG86" s="70"/>
      <c r="GH86" s="70"/>
      <c r="GI86" s="70"/>
      <c r="GJ86" s="70"/>
      <c r="GK86" s="70"/>
      <c r="GL86" s="70"/>
      <c r="GM86" s="70"/>
      <c r="GN86" s="70"/>
      <c r="GO86" s="70"/>
      <c r="GP86" s="70"/>
      <c r="GQ86" s="70"/>
      <c r="GR86" s="70"/>
      <c r="GS86" s="70"/>
      <c r="GT86" s="70"/>
      <c r="GU86" s="70"/>
      <c r="GV86" s="70"/>
      <c r="GW86" s="70"/>
      <c r="GX86" s="70"/>
      <c r="GY86" s="70"/>
      <c r="GZ86" s="70"/>
      <c r="HA86" s="70"/>
      <c r="HB86" s="70"/>
      <c r="HC86" s="70"/>
      <c r="HD86" s="70"/>
      <c r="HE86" s="70"/>
      <c r="HF86" s="70"/>
      <c r="HG86" s="70"/>
      <c r="HH86" s="70"/>
      <c r="HI86" s="70"/>
      <c r="HJ86" s="70"/>
      <c r="HK86" s="70"/>
      <c r="HL86" s="70"/>
      <c r="HM86" s="70"/>
      <c r="HN86" s="70"/>
      <c r="HO86" s="70"/>
      <c r="HP86" s="70"/>
      <c r="HQ86" s="70"/>
      <c r="HR86" s="70"/>
      <c r="HS86" s="70"/>
      <c r="HT86" s="70"/>
      <c r="HU86" s="70"/>
      <c r="HV86" s="70"/>
      <c r="HW86" s="70"/>
      <c r="HX86" s="70"/>
      <c r="HY86" s="70"/>
      <c r="HZ86" s="70"/>
      <c r="IA86" s="70"/>
      <c r="IB86" s="70"/>
      <c r="IC86" s="70"/>
      <c r="ID86" s="70"/>
      <c r="IE86" s="70"/>
      <c r="IF86" s="70"/>
      <c r="IG86" s="70"/>
      <c r="IH86" s="70"/>
      <c r="II86" s="70"/>
      <c r="IJ86" s="70"/>
      <c r="IK86" s="70"/>
      <c r="IL86" s="70"/>
      <c r="IM86" s="70"/>
      <c r="IN86" s="70"/>
      <c r="IO86" s="70"/>
      <c r="IP86" s="70"/>
      <c r="IQ86" s="70"/>
      <c r="IR86" s="70"/>
      <c r="IS86" s="70"/>
      <c r="IT86" s="70"/>
      <c r="IU86" s="70"/>
      <c r="IV86" s="70"/>
      <c r="IW86" s="70"/>
      <c r="IX86" s="70"/>
      <c r="IY86" s="70"/>
      <c r="IZ86" s="70"/>
      <c r="JA86" s="70"/>
      <c r="JB86" s="70"/>
      <c r="JC86" s="70"/>
      <c r="JD86" s="70"/>
      <c r="JE86" s="70"/>
      <c r="JF86" s="70"/>
      <c r="JG86" s="70"/>
      <c r="JH86" s="70"/>
      <c r="JI86" s="70"/>
      <c r="JJ86" s="70"/>
      <c r="JK86" s="70"/>
      <c r="JL86" s="70"/>
      <c r="JM86" s="70"/>
      <c r="JN86" s="70"/>
      <c r="JO86" s="70"/>
      <c r="JP86" s="70"/>
      <c r="JQ86" s="70"/>
      <c r="JR86" s="70"/>
      <c r="JS86" s="70"/>
      <c r="JT86" s="70"/>
      <c r="JU86" s="70"/>
      <c r="JV86" s="70"/>
      <c r="JW86" s="70"/>
      <c r="JX86" s="70"/>
      <c r="JY86" s="70"/>
      <c r="JZ86" s="70"/>
      <c r="KA86" s="70"/>
      <c r="KB86" s="70"/>
      <c r="KC86" s="70"/>
      <c r="KD86" s="70"/>
      <c r="KE86" s="70"/>
      <c r="KF86" s="70"/>
      <c r="KG86" s="70"/>
      <c r="KH86" s="70"/>
      <c r="KI86" s="70"/>
      <c r="KJ86" s="70"/>
      <c r="KK86" s="70"/>
      <c r="KL86" s="70"/>
      <c r="KM86" s="70"/>
      <c r="KN86" s="70"/>
      <c r="KO86" s="70"/>
      <c r="KP86" s="70"/>
      <c r="KQ86" s="70"/>
      <c r="KR86" s="70"/>
      <c r="KS86" s="70"/>
      <c r="KT86" s="70"/>
      <c r="KU86" s="70"/>
      <c r="KV86" s="70"/>
      <c r="KW86" s="70"/>
      <c r="KX86" s="70"/>
      <c r="KY86" s="70"/>
      <c r="KZ86" s="70"/>
      <c r="LA86" s="70"/>
      <c r="LB86" s="70"/>
      <c r="LC86" s="70"/>
      <c r="LD86" s="70"/>
      <c r="LE86" s="70"/>
      <c r="LF86" s="70"/>
      <c r="LG86" s="70"/>
      <c r="LH86" s="70"/>
      <c r="LI86" s="70"/>
      <c r="LJ86" s="70"/>
      <c r="LK86" s="70"/>
      <c r="LL86" s="70"/>
      <c r="LM86" s="70"/>
      <c r="LN86" s="70"/>
      <c r="LO86" s="70"/>
      <c r="LP86" s="70"/>
      <c r="LQ86" s="70"/>
      <c r="LR86" s="70"/>
      <c r="LS86" s="70"/>
      <c r="LT86" s="70"/>
      <c r="LU86" s="70"/>
      <c r="LV86" s="70"/>
      <c r="LW86" s="70"/>
      <c r="LX86" s="70"/>
      <c r="LY86" s="70"/>
      <c r="LZ86" s="70"/>
      <c r="MA86" s="70"/>
      <c r="MB86" s="70"/>
      <c r="MC86" s="70"/>
      <c r="MD86" s="70"/>
      <c r="ME86" s="70"/>
      <c r="MF86" s="70"/>
      <c r="MG86" s="70"/>
      <c r="MH86" s="70"/>
      <c r="MI86" s="70"/>
      <c r="MJ86" s="70"/>
      <c r="MK86" s="70"/>
      <c r="ML86" s="70"/>
      <c r="MM86" s="70"/>
      <c r="MN86" s="70"/>
      <c r="MO86" s="70"/>
      <c r="MP86" s="70"/>
      <c r="MQ86" s="70"/>
      <c r="MR86" s="70"/>
      <c r="MS86" s="70"/>
      <c r="MT86" s="70"/>
      <c r="MU86" s="70"/>
      <c r="MV86" s="70"/>
      <c r="MW86" s="70"/>
      <c r="MX86" s="70"/>
      <c r="MY86" s="70"/>
      <c r="MZ86" s="70"/>
      <c r="NA86" s="70"/>
      <c r="NB86" s="70"/>
      <c r="NC86" s="70"/>
      <c r="ND86" s="70"/>
      <c r="NE86" s="70"/>
      <c r="NF86" s="70"/>
      <c r="NG86" s="70"/>
      <c r="NH86" s="70"/>
      <c r="NI86" s="70"/>
      <c r="NJ86" s="70"/>
      <c r="NK86" s="70"/>
      <c r="NL86" s="70"/>
      <c r="NM86" s="70"/>
      <c r="NN86" s="70"/>
      <c r="NO86" s="70"/>
      <c r="NP86" s="70"/>
      <c r="NQ86" s="70"/>
      <c r="NR86" s="70"/>
      <c r="NS86" s="70"/>
      <c r="NT86" s="70"/>
      <c r="NU86" s="70"/>
      <c r="NV86" s="70"/>
      <c r="NW86" s="70"/>
      <c r="NX86" s="70"/>
      <c r="NY86" s="70"/>
      <c r="NZ86" s="70"/>
      <c r="OA86" s="70"/>
      <c r="OB86" s="70"/>
      <c r="OC86" s="70"/>
      <c r="OD86" s="70"/>
      <c r="OE86" s="70"/>
      <c r="OF86" s="70"/>
      <c r="OG86" s="70"/>
      <c r="OH86" s="70"/>
      <c r="OI86" s="70"/>
      <c r="OJ86" s="70"/>
      <c r="OK86" s="70"/>
      <c r="OL86" s="70"/>
      <c r="OM86" s="70"/>
      <c r="ON86" s="70"/>
      <c r="OO86" s="70"/>
      <c r="OP86" s="70"/>
      <c r="OQ86" s="70"/>
      <c r="OR86" s="70"/>
      <c r="OS86" s="70"/>
      <c r="OT86" s="70"/>
      <c r="OU86" s="70"/>
      <c r="OV86" s="70"/>
      <c r="OW86" s="70"/>
      <c r="OX86" s="70"/>
      <c r="OY86" s="70"/>
      <c r="OZ86" s="70"/>
      <c r="PA86" s="70"/>
      <c r="PB86" s="70"/>
      <c r="PC86" s="70"/>
      <c r="PD86" s="70"/>
      <c r="PE86" s="70"/>
      <c r="PF86" s="70"/>
      <c r="PG86" s="70"/>
      <c r="PH86" s="70"/>
      <c r="PI86" s="70"/>
      <c r="PJ86" s="70"/>
      <c r="PK86" s="70"/>
      <c r="PL86" s="70"/>
      <c r="PM86" s="70"/>
      <c r="PN86" s="70"/>
      <c r="PO86" s="70"/>
      <c r="PP86" s="70"/>
      <c r="PQ86" s="70"/>
      <c r="PR86" s="70"/>
      <c r="PS86" s="70"/>
      <c r="PT86" s="70"/>
      <c r="PU86" s="70"/>
      <c r="PV86" s="70"/>
      <c r="PW86" s="70"/>
      <c r="PX86" s="70"/>
      <c r="PY86" s="70"/>
      <c r="PZ86" s="70"/>
      <c r="QA86" s="70"/>
      <c r="QB86" s="70"/>
      <c r="QC86" s="70"/>
      <c r="QD86" s="70"/>
      <c r="QE86" s="70"/>
      <c r="QF86" s="70"/>
      <c r="QG86" s="70"/>
      <c r="QH86" s="70"/>
      <c r="QI86" s="70"/>
      <c r="QJ86" s="70"/>
      <c r="QK86" s="70"/>
      <c r="QL86" s="70"/>
      <c r="QM86" s="70"/>
      <c r="QN86" s="70"/>
      <c r="QO86" s="70"/>
      <c r="QP86" s="70"/>
      <c r="QQ86" s="70"/>
      <c r="QR86" s="70"/>
      <c r="QS86" s="70"/>
      <c r="QT86" s="70"/>
      <c r="QU86" s="70"/>
      <c r="QV86" s="70"/>
      <c r="QW86" s="70"/>
      <c r="QX86" s="70"/>
      <c r="QY86" s="70"/>
      <c r="QZ86" s="70"/>
      <c r="RA86" s="70"/>
      <c r="RB86" s="70"/>
      <c r="RC86" s="70"/>
      <c r="RD86" s="70"/>
      <c r="RE86" s="70"/>
      <c r="RF86" s="70"/>
      <c r="RG86" s="70"/>
      <c r="RH86" s="70"/>
      <c r="RI86" s="70"/>
      <c r="RJ86" s="70"/>
      <c r="RK86" s="70"/>
      <c r="RL86" s="70"/>
      <c r="RM86" s="70"/>
      <c r="RN86" s="70"/>
      <c r="RO86" s="70"/>
      <c r="RP86" s="70"/>
      <c r="RQ86" s="70"/>
      <c r="RR86" s="70"/>
      <c r="RS86" s="70"/>
      <c r="RT86" s="70"/>
      <c r="RU86" s="70"/>
      <c r="RV86" s="70"/>
      <c r="RW86" s="70"/>
      <c r="RX86" s="70"/>
      <c r="RY86" s="70"/>
      <c r="RZ86" s="70"/>
      <c r="SA86" s="70"/>
      <c r="SB86" s="70"/>
      <c r="SC86" s="70"/>
      <c r="SD86" s="70"/>
      <c r="SE86" s="70"/>
      <c r="SF86" s="70"/>
      <c r="SG86" s="70"/>
      <c r="SH86" s="70"/>
      <c r="SI86" s="70"/>
      <c r="SJ86" s="70"/>
      <c r="SK86" s="70"/>
      <c r="SL86" s="70"/>
      <c r="SM86" s="70"/>
      <c r="SN86" s="70"/>
      <c r="SO86" s="70"/>
      <c r="SP86" s="70"/>
      <c r="SQ86" s="70"/>
      <c r="SR86" s="70"/>
      <c r="SS86" s="70"/>
      <c r="ST86" s="70"/>
      <c r="SU86" s="70"/>
      <c r="SV86" s="70"/>
      <c r="SW86" s="70"/>
      <c r="SX86" s="70"/>
      <c r="SY86" s="70"/>
      <c r="SZ86" s="70"/>
      <c r="TA86" s="70"/>
      <c r="TB86" s="70"/>
      <c r="TC86" s="70"/>
      <c r="TD86" s="70"/>
      <c r="TE86" s="70"/>
      <c r="TF86" s="70"/>
      <c r="TG86" s="70"/>
      <c r="TH86" s="70"/>
      <c r="TI86" s="70"/>
      <c r="TJ86" s="70"/>
      <c r="TK86" s="70"/>
      <c r="TL86" s="70"/>
      <c r="TM86" s="70"/>
      <c r="TN86" s="70"/>
      <c r="TO86" s="70"/>
      <c r="TP86" s="70"/>
      <c r="TQ86" s="70"/>
      <c r="TR86" s="70"/>
      <c r="TS86" s="70"/>
      <c r="TT86" s="70"/>
      <c r="TU86" s="70"/>
      <c r="TV86" s="70"/>
      <c r="TW86" s="70"/>
      <c r="TX86" s="70"/>
      <c r="TY86" s="70"/>
      <c r="TZ86" s="70"/>
      <c r="UA86" s="70"/>
      <c r="UB86" s="70"/>
      <c r="UC86" s="70"/>
      <c r="UD86" s="70"/>
      <c r="UE86" s="70"/>
      <c r="UF86" s="70"/>
      <c r="UG86" s="70"/>
      <c r="UH86" s="70"/>
      <c r="UI86" s="70"/>
      <c r="UJ86" s="70"/>
      <c r="UK86" s="70"/>
      <c r="UL86" s="70"/>
      <c r="UM86" s="70"/>
      <c r="UN86" s="70"/>
      <c r="UO86" s="70"/>
      <c r="UP86" s="70"/>
      <c r="UQ86" s="70"/>
      <c r="UR86" s="70"/>
      <c r="US86" s="70"/>
      <c r="UT86" s="70"/>
      <c r="UU86" s="70"/>
      <c r="UV86" s="70"/>
      <c r="UW86" s="70"/>
      <c r="UX86" s="70"/>
      <c r="UY86" s="70"/>
      <c r="UZ86" s="70"/>
      <c r="VA86" s="70"/>
      <c r="VB86" s="70"/>
      <c r="VC86" s="70"/>
      <c r="VD86" s="70"/>
      <c r="VE86" s="70"/>
      <c r="VF86" s="70"/>
      <c r="VG86" s="70"/>
      <c r="VH86" s="70"/>
      <c r="VI86" s="70"/>
      <c r="VJ86" s="70"/>
      <c r="VK86" s="70"/>
      <c r="VL86" s="70"/>
      <c r="VM86" s="70"/>
      <c r="VN86" s="70"/>
      <c r="VO86" s="70"/>
      <c r="VP86" s="70"/>
      <c r="VQ86" s="70"/>
      <c r="VR86" s="70"/>
      <c r="VS86" s="70"/>
      <c r="VT86" s="70"/>
      <c r="VU86" s="70"/>
      <c r="VV86" s="70"/>
      <c r="VW86" s="70"/>
      <c r="VX86" s="70"/>
      <c r="VY86" s="70"/>
      <c r="VZ86" s="70"/>
      <c r="WA86" s="70"/>
      <c r="WB86" s="70"/>
      <c r="WC86" s="70"/>
      <c r="WD86" s="70"/>
      <c r="WE86" s="70"/>
      <c r="WF86" s="70"/>
      <c r="WG86" s="70"/>
      <c r="WH86" s="70"/>
      <c r="WI86" s="70"/>
      <c r="WJ86" s="70"/>
      <c r="WK86" s="70"/>
      <c r="WL86" s="70"/>
      <c r="WM86" s="70"/>
      <c r="WN86" s="70"/>
      <c r="WO86" s="70"/>
      <c r="WP86" s="70"/>
      <c r="WQ86" s="70"/>
      <c r="WR86" s="70"/>
      <c r="WS86" s="70"/>
      <c r="WT86" s="70"/>
      <c r="WU86" s="70"/>
      <c r="WV86" s="70"/>
      <c r="WW86" s="70"/>
      <c r="WX86" s="70"/>
      <c r="WY86" s="70"/>
      <c r="WZ86" s="70"/>
      <c r="XA86" s="70"/>
      <c r="XB86" s="70"/>
      <c r="XC86" s="70"/>
      <c r="XD86" s="70"/>
      <c r="XE86" s="70"/>
      <c r="XF86" s="70"/>
      <c r="XG86" s="70"/>
      <c r="XH86" s="70"/>
      <c r="XI86" s="70"/>
      <c r="XJ86" s="70"/>
      <c r="XK86" s="70"/>
      <c r="XL86" s="70"/>
      <c r="XM86" s="70"/>
      <c r="XN86" s="70"/>
      <c r="XO86" s="70"/>
      <c r="XP86" s="70"/>
      <c r="XQ86" s="70"/>
      <c r="XR86" s="70"/>
      <c r="XS86" s="70"/>
      <c r="XT86" s="70"/>
      <c r="XU86" s="70"/>
      <c r="XV86" s="70"/>
      <c r="XW86" s="70"/>
      <c r="XX86" s="70"/>
      <c r="XY86" s="70"/>
      <c r="XZ86" s="70"/>
      <c r="YA86" s="70"/>
      <c r="YB86" s="70"/>
      <c r="YC86" s="70"/>
      <c r="YD86" s="70"/>
      <c r="YE86" s="70"/>
      <c r="YF86" s="70"/>
      <c r="YG86" s="70"/>
      <c r="YH86" s="70"/>
      <c r="YI86" s="70"/>
      <c r="YJ86" s="70"/>
      <c r="YK86" s="70"/>
      <c r="YL86" s="70"/>
      <c r="YM86" s="70"/>
      <c r="YN86" s="70"/>
      <c r="YO86" s="70"/>
      <c r="YP86" s="70"/>
      <c r="YQ86" s="70"/>
      <c r="YR86" s="70"/>
      <c r="YS86" s="70"/>
      <c r="YT86" s="70"/>
      <c r="YU86" s="70"/>
      <c r="YV86" s="70"/>
      <c r="YW86" s="70"/>
      <c r="YX86" s="70"/>
      <c r="YY86" s="70"/>
      <c r="YZ86" s="70"/>
      <c r="ZA86" s="70"/>
      <c r="ZB86" s="70"/>
      <c r="ZC86" s="70"/>
      <c r="ZD86" s="70"/>
      <c r="ZE86" s="70"/>
      <c r="ZF86" s="70"/>
      <c r="ZG86" s="70"/>
      <c r="ZH86" s="70"/>
      <c r="ZI86" s="70"/>
      <c r="ZJ86" s="70"/>
      <c r="ZK86" s="70"/>
      <c r="ZL86" s="70"/>
      <c r="ZM86" s="70"/>
      <c r="ZN86" s="70"/>
      <c r="ZO86" s="70"/>
      <c r="ZP86" s="70"/>
      <c r="ZQ86" s="70"/>
      <c r="ZR86" s="70"/>
      <c r="ZS86" s="70"/>
      <c r="ZT86" s="70"/>
      <c r="ZU86" s="70"/>
      <c r="ZV86" s="70"/>
      <c r="ZW86" s="70"/>
      <c r="ZX86" s="70"/>
      <c r="ZY86" s="70"/>
      <c r="ZZ86" s="70"/>
      <c r="AAA86" s="70"/>
      <c r="AAB86" s="70"/>
      <c r="AAC86" s="70"/>
      <c r="AAD86" s="70"/>
      <c r="AAE86" s="70"/>
      <c r="AAF86" s="70"/>
      <c r="AAG86" s="70"/>
      <c r="AAH86" s="70"/>
      <c r="AAI86" s="70"/>
      <c r="AAJ86" s="70"/>
      <c r="AAK86" s="70"/>
      <c r="AAL86" s="70"/>
      <c r="AAM86" s="70"/>
      <c r="AAN86" s="70"/>
      <c r="AAO86" s="70"/>
      <c r="AAP86" s="70"/>
      <c r="AAQ86" s="70"/>
      <c r="AAR86" s="70"/>
      <c r="AAS86" s="70"/>
      <c r="AAT86" s="70"/>
      <c r="AAU86" s="70"/>
      <c r="AAV86" s="70"/>
      <c r="AAW86" s="70"/>
      <c r="AAX86" s="70"/>
      <c r="AAY86" s="70"/>
      <c r="AAZ86" s="70"/>
      <c r="ABA86" s="70"/>
      <c r="ABB86" s="70"/>
      <c r="ABC86" s="70"/>
      <c r="ABD86" s="70"/>
      <c r="ABE86" s="70"/>
      <c r="ABF86" s="70"/>
      <c r="ABG86" s="70"/>
      <c r="ABH86" s="70"/>
      <c r="ABI86" s="70"/>
      <c r="ABJ86" s="70"/>
      <c r="ABK86" s="70"/>
      <c r="ABL86" s="70"/>
      <c r="ABM86" s="70"/>
      <c r="ABN86" s="70"/>
      <c r="ABO86" s="70"/>
      <c r="ABP86" s="70"/>
      <c r="ABQ86" s="70"/>
      <c r="ABR86" s="70"/>
      <c r="ABS86" s="70"/>
      <c r="ABT86" s="70"/>
      <c r="ABU86" s="70"/>
      <c r="ABV86" s="70"/>
      <c r="ABW86" s="70"/>
      <c r="ABX86" s="70"/>
      <c r="ABY86" s="70"/>
      <c r="ABZ86" s="70"/>
      <c r="ACA86" s="70"/>
      <c r="ACB86" s="70"/>
      <c r="ACC86" s="70"/>
      <c r="ACD86" s="70"/>
      <c r="ACE86" s="70"/>
      <c r="ACF86" s="70"/>
      <c r="ACG86" s="70"/>
      <c r="ACH86" s="70"/>
      <c r="ACI86" s="70"/>
      <c r="ACJ86" s="70"/>
      <c r="ACK86" s="70"/>
      <c r="ACL86" s="70"/>
      <c r="ACM86" s="70"/>
      <c r="ACN86" s="70"/>
      <c r="ACO86" s="70"/>
      <c r="ACP86" s="70"/>
      <c r="ACQ86" s="70"/>
      <c r="ACR86" s="70"/>
      <c r="ACS86" s="70"/>
      <c r="ACT86" s="70"/>
      <c r="ACU86" s="70"/>
      <c r="ACV86" s="70"/>
      <c r="ACW86" s="70"/>
      <c r="ACX86" s="70"/>
      <c r="ACY86" s="70"/>
      <c r="ACZ86" s="70"/>
      <c r="ADA86" s="70"/>
      <c r="ADB86" s="70"/>
      <c r="ADC86" s="70"/>
      <c r="ADD86" s="70"/>
      <c r="ADE86" s="70"/>
      <c r="ADF86" s="70"/>
      <c r="ADG86" s="70"/>
      <c r="ADH86" s="70"/>
      <c r="ADI86" s="70"/>
      <c r="ADJ86" s="70"/>
      <c r="ADK86" s="70"/>
      <c r="ADL86" s="70"/>
      <c r="ADM86" s="70"/>
      <c r="ADN86" s="70"/>
      <c r="ADO86" s="70"/>
      <c r="ADP86" s="70"/>
      <c r="ADQ86" s="70"/>
      <c r="ADR86" s="70"/>
      <c r="ADS86" s="70"/>
      <c r="ADT86" s="70"/>
      <c r="ADU86" s="70"/>
      <c r="ADV86" s="70"/>
      <c r="ADW86" s="70"/>
      <c r="ADX86" s="70"/>
      <c r="ADY86" s="70"/>
      <c r="ADZ86" s="70"/>
      <c r="AEA86" s="70"/>
      <c r="AEB86" s="70"/>
      <c r="AEC86" s="70"/>
      <c r="AED86" s="70"/>
      <c r="AEE86" s="70"/>
      <c r="AEF86" s="70"/>
      <c r="AEG86" s="70"/>
      <c r="AEH86" s="70"/>
      <c r="AEI86" s="70"/>
      <c r="AEJ86" s="70"/>
      <c r="AEK86" s="70"/>
      <c r="AEL86" s="70"/>
      <c r="AEM86" s="70"/>
      <c r="AEN86" s="70"/>
      <c r="AEO86" s="70"/>
      <c r="AEP86" s="70"/>
      <c r="AEQ86" s="70"/>
      <c r="AER86" s="70"/>
      <c r="AES86" s="70"/>
      <c r="AET86" s="70"/>
      <c r="AEU86" s="70"/>
      <c r="AEV86" s="70"/>
      <c r="AEW86" s="70"/>
      <c r="AEX86" s="70"/>
      <c r="AEY86" s="70"/>
      <c r="AEZ86" s="70"/>
      <c r="AFA86" s="70"/>
      <c r="AFB86" s="70"/>
      <c r="AFC86" s="70"/>
      <c r="AFD86" s="70"/>
      <c r="AFE86" s="70"/>
      <c r="AFF86" s="70"/>
      <c r="AFG86" s="70"/>
      <c r="AFH86" s="70"/>
      <c r="AFI86" s="70"/>
      <c r="AFJ86" s="70"/>
      <c r="AFK86" s="70"/>
      <c r="AFL86" s="70"/>
      <c r="AFM86" s="70"/>
      <c r="AFN86" s="70"/>
      <c r="AFO86" s="70"/>
      <c r="AFP86" s="70"/>
      <c r="AFQ86" s="70"/>
      <c r="AFR86" s="70"/>
      <c r="AFS86" s="70"/>
      <c r="AFT86" s="70"/>
      <c r="AFU86" s="70"/>
      <c r="AFV86" s="70"/>
      <c r="AFW86" s="70"/>
      <c r="AFX86" s="70"/>
      <c r="AFY86" s="70"/>
      <c r="AFZ86" s="70"/>
      <c r="AGA86" s="70"/>
      <c r="AGB86" s="70"/>
      <c r="AGC86" s="70"/>
      <c r="AGD86" s="70"/>
      <c r="AGE86" s="70"/>
      <c r="AGF86" s="70"/>
      <c r="AGG86" s="70"/>
      <c r="AGH86" s="70"/>
      <c r="AGI86" s="70"/>
      <c r="AGJ86" s="70"/>
      <c r="AGK86" s="70"/>
      <c r="AGL86" s="70"/>
      <c r="AGM86" s="70"/>
      <c r="AGN86" s="70"/>
      <c r="AGO86" s="70"/>
      <c r="AGP86" s="70"/>
      <c r="AGQ86" s="70"/>
      <c r="AGR86" s="70"/>
      <c r="AGS86" s="70"/>
      <c r="AGT86" s="70"/>
      <c r="AGU86" s="70"/>
      <c r="AGV86" s="70"/>
      <c r="AGW86" s="70"/>
      <c r="AGX86" s="70"/>
      <c r="AGY86" s="70"/>
      <c r="AGZ86" s="70"/>
      <c r="AHA86" s="70"/>
      <c r="AHB86" s="70"/>
      <c r="AHC86" s="70"/>
      <c r="AHD86" s="70"/>
      <c r="AHE86" s="70"/>
      <c r="AHF86" s="70"/>
      <c r="AHG86" s="70"/>
      <c r="AHH86" s="70"/>
      <c r="AHI86" s="70"/>
      <c r="AHJ86" s="70"/>
      <c r="AHK86" s="70"/>
      <c r="AHL86" s="70"/>
      <c r="AHM86" s="70"/>
      <c r="AHN86" s="70"/>
      <c r="AHO86" s="70"/>
      <c r="AHP86" s="70"/>
      <c r="AHQ86" s="70"/>
      <c r="AHR86" s="70"/>
      <c r="AHS86" s="70"/>
      <c r="AHT86" s="70"/>
      <c r="AHU86" s="70"/>
      <c r="AHV86" s="70"/>
      <c r="AHW86" s="70"/>
      <c r="AHX86" s="70"/>
      <c r="AHY86" s="70"/>
      <c r="AHZ86" s="70"/>
      <c r="AIA86" s="70"/>
      <c r="AIB86" s="70"/>
      <c r="AIC86" s="70"/>
      <c r="AID86" s="70"/>
      <c r="AIE86" s="70"/>
      <c r="AIF86" s="70"/>
      <c r="AIG86" s="70"/>
      <c r="AIH86" s="70"/>
      <c r="AII86" s="70"/>
      <c r="AIJ86" s="70"/>
      <c r="AIK86" s="70"/>
      <c r="AIL86" s="70"/>
      <c r="AIM86" s="70"/>
      <c r="AIN86" s="70"/>
      <c r="AIO86" s="70"/>
      <c r="AIP86" s="70"/>
      <c r="AIQ86" s="70"/>
      <c r="AIR86" s="70"/>
      <c r="AIS86" s="70"/>
      <c r="AIT86" s="70"/>
      <c r="AIU86" s="70"/>
      <c r="AIV86" s="70"/>
      <c r="AIW86" s="70"/>
      <c r="AIX86" s="70"/>
      <c r="AIY86" s="70"/>
      <c r="AIZ86" s="70"/>
      <c r="AJA86" s="70"/>
      <c r="AJB86" s="70"/>
      <c r="AJC86" s="70"/>
      <c r="AJD86" s="70"/>
      <c r="AJE86" s="70"/>
      <c r="AJF86" s="70"/>
      <c r="AJG86" s="70"/>
      <c r="AJH86" s="70"/>
      <c r="AJI86" s="70"/>
      <c r="AJJ86" s="70"/>
      <c r="AJK86" s="70"/>
      <c r="AJL86" s="70"/>
      <c r="AJM86" s="70"/>
      <c r="AJN86" s="70"/>
      <c r="AJO86" s="70"/>
      <c r="AJP86" s="70"/>
      <c r="AJQ86" s="70"/>
      <c r="AJR86" s="70"/>
      <c r="AJS86" s="70"/>
      <c r="AJT86" s="70"/>
      <c r="AJU86" s="70"/>
      <c r="AJV86" s="70"/>
      <c r="AJW86" s="70"/>
      <c r="AJX86" s="70"/>
      <c r="AJY86" s="70"/>
      <c r="AJZ86" s="70"/>
      <c r="AKA86" s="70"/>
      <c r="AKB86" s="70"/>
      <c r="AKC86" s="70"/>
      <c r="AKD86" s="70"/>
      <c r="AKE86" s="70"/>
      <c r="AKF86" s="70"/>
      <c r="AKG86" s="70"/>
      <c r="AKH86" s="70"/>
      <c r="AKI86" s="70"/>
      <c r="AKJ86" s="70"/>
      <c r="AKK86" s="70"/>
      <c r="AKL86" s="70"/>
      <c r="AKM86" s="70"/>
      <c r="AKN86" s="70"/>
      <c r="AKO86" s="70"/>
      <c r="AKP86" s="70"/>
      <c r="AKQ86" s="70"/>
      <c r="AKR86" s="70"/>
      <c r="AKS86" s="70"/>
      <c r="AKT86" s="70"/>
      <c r="AKU86" s="70"/>
      <c r="AKV86" s="70"/>
      <c r="AKW86" s="70"/>
      <c r="AKX86" s="70"/>
      <c r="AKY86" s="70"/>
      <c r="AKZ86" s="70"/>
      <c r="ALA86" s="70"/>
      <c r="ALB86" s="70"/>
      <c r="ALC86" s="70"/>
      <c r="ALD86" s="70"/>
      <c r="ALE86" s="70"/>
      <c r="ALF86" s="70"/>
      <c r="ALG86" s="70"/>
      <c r="ALH86" s="70"/>
      <c r="ALI86" s="70"/>
      <c r="ALJ86" s="70"/>
      <c r="ALK86" s="70"/>
      <c r="ALL86" s="70"/>
      <c r="ALM86" s="70"/>
      <c r="ALN86" s="70"/>
      <c r="ALO86" s="70"/>
      <c r="ALP86" s="70"/>
      <c r="ALQ86" s="70"/>
      <c r="ALR86" s="70"/>
      <c r="ALS86" s="70"/>
      <c r="ALT86" s="70"/>
      <c r="ALU86" s="70"/>
      <c r="ALV86" s="70"/>
      <c r="ALW86" s="70"/>
      <c r="ALX86" s="70"/>
      <c r="ALY86" s="70"/>
      <c r="ALZ86" s="70"/>
      <c r="AMA86" s="70"/>
      <c r="AMB86" s="70"/>
      <c r="AMC86" s="70"/>
      <c r="AMD86" s="70"/>
      <c r="AME86" s="70"/>
      <c r="AMF86" s="70"/>
      <c r="AMG86" s="70"/>
      <c r="AMH86" s="70"/>
      <c r="AMI86" s="70"/>
      <c r="AMJ86" s="70"/>
      <c r="AMK86" s="70"/>
      <c r="AML86" s="70"/>
      <c r="AMM86" s="70"/>
      <c r="AMN86" s="70"/>
      <c r="AMO86" s="70"/>
      <c r="AMP86" s="70"/>
      <c r="AMQ86" s="70"/>
      <c r="AMR86" s="70"/>
      <c r="AMS86" s="70"/>
      <c r="AMT86" s="70"/>
      <c r="AMU86" s="70"/>
      <c r="AMV86" s="70"/>
      <c r="AMW86" s="70"/>
      <c r="AMX86" s="70"/>
      <c r="AMY86" s="70"/>
      <c r="AMZ86" s="70"/>
      <c r="ANA86" s="70"/>
      <c r="ANB86" s="70"/>
      <c r="ANC86" s="70"/>
      <c r="AND86" s="70"/>
      <c r="ANE86" s="70"/>
      <c r="ANF86" s="70"/>
      <c r="ANG86" s="70"/>
      <c r="ANH86" s="70"/>
      <c r="ANI86" s="70"/>
      <c r="ANJ86" s="70"/>
      <c r="ANK86" s="70"/>
      <c r="ANL86" s="70"/>
      <c r="ANM86" s="70"/>
      <c r="ANN86" s="70"/>
      <c r="ANO86" s="70"/>
      <c r="ANP86" s="70"/>
      <c r="ANQ86" s="70"/>
      <c r="ANR86" s="70"/>
      <c r="ANS86" s="70"/>
      <c r="ANT86" s="70"/>
      <c r="ANU86" s="70"/>
      <c r="ANV86" s="70"/>
      <c r="ANW86" s="70"/>
      <c r="ANX86" s="70"/>
      <c r="ANY86" s="70"/>
      <c r="ANZ86" s="70"/>
      <c r="AOA86" s="70"/>
      <c r="AOB86" s="70"/>
      <c r="AOC86" s="70"/>
      <c r="AOD86" s="70"/>
      <c r="AOE86" s="70"/>
      <c r="AOF86" s="70"/>
      <c r="AOG86" s="70"/>
      <c r="AOH86" s="70"/>
      <c r="AOI86" s="70"/>
      <c r="AOJ86" s="70"/>
      <c r="AOK86" s="70"/>
      <c r="AOL86" s="70"/>
      <c r="AOM86" s="70"/>
      <c r="AON86" s="70"/>
      <c r="AOO86" s="70"/>
      <c r="AOP86" s="70"/>
      <c r="AOQ86" s="70"/>
      <c r="AOR86" s="70"/>
      <c r="AOS86" s="70"/>
      <c r="AOT86" s="70"/>
      <c r="AOU86" s="70"/>
      <c r="AOV86" s="70"/>
      <c r="AOW86" s="70"/>
      <c r="AOX86" s="70"/>
      <c r="AOY86" s="70"/>
      <c r="AOZ86" s="70"/>
      <c r="APA86" s="70"/>
      <c r="APB86" s="70"/>
      <c r="APC86" s="70"/>
      <c r="APD86" s="70"/>
      <c r="APE86" s="70"/>
      <c r="APF86" s="70"/>
      <c r="APG86" s="70"/>
      <c r="APH86" s="70"/>
      <c r="API86" s="70"/>
      <c r="APJ86" s="70"/>
      <c r="APK86" s="70"/>
      <c r="APL86" s="70"/>
      <c r="APM86" s="70"/>
      <c r="APN86" s="70"/>
      <c r="APO86" s="70"/>
      <c r="APP86" s="70"/>
      <c r="APQ86" s="70"/>
      <c r="APR86" s="70"/>
      <c r="APS86" s="70"/>
      <c r="APT86" s="70"/>
      <c r="APU86" s="70"/>
      <c r="APV86" s="70"/>
      <c r="APW86" s="70"/>
      <c r="APX86" s="70"/>
      <c r="APY86" s="70"/>
      <c r="APZ86" s="70"/>
    </row>
    <row r="87" spans="1:1118" s="69" customFormat="1" ht="27" customHeight="1" x14ac:dyDescent="0.2">
      <c r="A87" s="326" t="s">
        <v>724</v>
      </c>
      <c r="B87" s="53">
        <v>5325.7900261250888</v>
      </c>
      <c r="C87" s="53">
        <v>78999.770487238333</v>
      </c>
      <c r="D87" s="53">
        <v>493.81568473858391</v>
      </c>
      <c r="E87" s="53">
        <v>0.82252045925906669</v>
      </c>
      <c r="F87" s="53">
        <v>13199.778674924022</v>
      </c>
      <c r="G87" s="53">
        <v>29.987305788642473</v>
      </c>
      <c r="H87" s="53">
        <v>26695.945931484614</v>
      </c>
      <c r="I87" s="53">
        <v>14913.204309293022</v>
      </c>
      <c r="J87" s="53">
        <v>12554.571044049932</v>
      </c>
      <c r="K87" s="53">
        <v>1644.2729312570671</v>
      </c>
      <c r="L87" s="53">
        <v>4805.1108017227507</v>
      </c>
      <c r="M87" s="53">
        <v>3222.9995428369325</v>
      </c>
      <c r="N87" s="53">
        <v>51.132992068145491</v>
      </c>
      <c r="O87" s="53">
        <v>161937.20225198637</v>
      </c>
      <c r="P87" s="53">
        <v>2605.1660445511575</v>
      </c>
      <c r="Q87" s="2"/>
      <c r="R87" s="2"/>
      <c r="S87" s="2"/>
      <c r="T87" s="875"/>
      <c r="U87" s="2"/>
      <c r="V87" s="2"/>
      <c r="W87" s="2"/>
      <c r="X87" s="2"/>
      <c r="Y87" s="2"/>
      <c r="Z87" s="2"/>
      <c r="AA87" s="2"/>
      <c r="AB87" s="2"/>
      <c r="AC87" s="12"/>
      <c r="AD87" s="12"/>
      <c r="AE87" s="12"/>
      <c r="AF87" s="12"/>
      <c r="AG87" s="12"/>
      <c r="AH87" s="12"/>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c r="GG87" s="70"/>
      <c r="GH87" s="70"/>
      <c r="GI87" s="70"/>
      <c r="GJ87" s="70"/>
      <c r="GK87" s="70"/>
      <c r="GL87" s="70"/>
      <c r="GM87" s="70"/>
      <c r="GN87" s="70"/>
      <c r="GO87" s="70"/>
      <c r="GP87" s="70"/>
      <c r="GQ87" s="70"/>
      <c r="GR87" s="70"/>
      <c r="GS87" s="70"/>
      <c r="GT87" s="70"/>
      <c r="GU87" s="70"/>
      <c r="GV87" s="70"/>
      <c r="GW87" s="70"/>
      <c r="GX87" s="70"/>
      <c r="GY87" s="70"/>
      <c r="GZ87" s="70"/>
      <c r="HA87" s="70"/>
      <c r="HB87" s="70"/>
      <c r="HC87" s="70"/>
      <c r="HD87" s="70"/>
      <c r="HE87" s="70"/>
      <c r="HF87" s="70"/>
      <c r="HG87" s="70"/>
      <c r="HH87" s="70"/>
      <c r="HI87" s="70"/>
      <c r="HJ87" s="70"/>
      <c r="HK87" s="70"/>
      <c r="HL87" s="70"/>
      <c r="HM87" s="70"/>
      <c r="HN87" s="70"/>
      <c r="HO87" s="70"/>
      <c r="HP87" s="70"/>
      <c r="HQ87" s="70"/>
      <c r="HR87" s="70"/>
      <c r="HS87" s="70"/>
      <c r="HT87" s="70"/>
      <c r="HU87" s="70"/>
      <c r="HV87" s="70"/>
      <c r="HW87" s="70"/>
      <c r="HX87" s="70"/>
      <c r="HY87" s="70"/>
      <c r="HZ87" s="70"/>
      <c r="IA87" s="70"/>
      <c r="IB87" s="70"/>
      <c r="IC87" s="70"/>
      <c r="ID87" s="70"/>
      <c r="IE87" s="70"/>
      <c r="IF87" s="70"/>
      <c r="IG87" s="70"/>
      <c r="IH87" s="70"/>
      <c r="II87" s="70"/>
      <c r="IJ87" s="70"/>
      <c r="IK87" s="70"/>
      <c r="IL87" s="70"/>
      <c r="IM87" s="70"/>
      <c r="IN87" s="70"/>
      <c r="IO87" s="70"/>
      <c r="IP87" s="70"/>
      <c r="IQ87" s="70"/>
      <c r="IR87" s="70"/>
      <c r="IS87" s="70"/>
      <c r="IT87" s="70"/>
      <c r="IU87" s="70"/>
      <c r="IV87" s="70"/>
      <c r="IW87" s="70"/>
      <c r="IX87" s="70"/>
      <c r="IY87" s="70"/>
      <c r="IZ87" s="70"/>
      <c r="JA87" s="70"/>
      <c r="JB87" s="70"/>
      <c r="JC87" s="70"/>
      <c r="JD87" s="70"/>
      <c r="JE87" s="70"/>
      <c r="JF87" s="70"/>
      <c r="JG87" s="70"/>
      <c r="JH87" s="70"/>
      <c r="JI87" s="70"/>
      <c r="JJ87" s="70"/>
      <c r="JK87" s="70"/>
      <c r="JL87" s="70"/>
      <c r="JM87" s="70"/>
      <c r="JN87" s="70"/>
      <c r="JO87" s="70"/>
      <c r="JP87" s="70"/>
      <c r="JQ87" s="70"/>
      <c r="JR87" s="70"/>
      <c r="JS87" s="70"/>
      <c r="JT87" s="70"/>
      <c r="JU87" s="70"/>
      <c r="JV87" s="70"/>
      <c r="JW87" s="70"/>
      <c r="JX87" s="70"/>
      <c r="JY87" s="70"/>
      <c r="JZ87" s="70"/>
      <c r="KA87" s="70"/>
      <c r="KB87" s="70"/>
      <c r="KC87" s="70"/>
      <c r="KD87" s="70"/>
      <c r="KE87" s="70"/>
      <c r="KF87" s="70"/>
      <c r="KG87" s="70"/>
      <c r="KH87" s="70"/>
      <c r="KI87" s="70"/>
      <c r="KJ87" s="70"/>
      <c r="KK87" s="70"/>
      <c r="KL87" s="70"/>
      <c r="KM87" s="70"/>
      <c r="KN87" s="70"/>
      <c r="KO87" s="70"/>
      <c r="KP87" s="70"/>
      <c r="KQ87" s="70"/>
      <c r="KR87" s="70"/>
      <c r="KS87" s="70"/>
      <c r="KT87" s="70"/>
      <c r="KU87" s="70"/>
      <c r="KV87" s="70"/>
      <c r="KW87" s="70"/>
      <c r="KX87" s="70"/>
      <c r="KY87" s="70"/>
      <c r="KZ87" s="70"/>
      <c r="LA87" s="70"/>
      <c r="LB87" s="70"/>
      <c r="LC87" s="70"/>
      <c r="LD87" s="70"/>
      <c r="LE87" s="70"/>
      <c r="LF87" s="70"/>
      <c r="LG87" s="70"/>
      <c r="LH87" s="70"/>
      <c r="LI87" s="70"/>
      <c r="LJ87" s="70"/>
      <c r="LK87" s="70"/>
      <c r="LL87" s="70"/>
      <c r="LM87" s="70"/>
      <c r="LN87" s="70"/>
      <c r="LO87" s="70"/>
      <c r="LP87" s="70"/>
      <c r="LQ87" s="70"/>
      <c r="LR87" s="70"/>
      <c r="LS87" s="70"/>
      <c r="LT87" s="70"/>
      <c r="LU87" s="70"/>
      <c r="LV87" s="70"/>
      <c r="LW87" s="70"/>
      <c r="LX87" s="70"/>
      <c r="LY87" s="70"/>
      <c r="LZ87" s="70"/>
      <c r="MA87" s="70"/>
      <c r="MB87" s="70"/>
      <c r="MC87" s="70"/>
      <c r="MD87" s="70"/>
      <c r="ME87" s="70"/>
      <c r="MF87" s="70"/>
      <c r="MG87" s="70"/>
      <c r="MH87" s="70"/>
      <c r="MI87" s="70"/>
      <c r="MJ87" s="70"/>
      <c r="MK87" s="70"/>
      <c r="ML87" s="70"/>
      <c r="MM87" s="70"/>
      <c r="MN87" s="70"/>
      <c r="MO87" s="70"/>
      <c r="MP87" s="70"/>
      <c r="MQ87" s="70"/>
      <c r="MR87" s="70"/>
      <c r="MS87" s="70"/>
      <c r="MT87" s="70"/>
      <c r="MU87" s="70"/>
      <c r="MV87" s="70"/>
      <c r="MW87" s="70"/>
      <c r="MX87" s="70"/>
      <c r="MY87" s="70"/>
      <c r="MZ87" s="70"/>
      <c r="NA87" s="70"/>
      <c r="NB87" s="70"/>
      <c r="NC87" s="70"/>
      <c r="ND87" s="70"/>
      <c r="NE87" s="70"/>
      <c r="NF87" s="70"/>
      <c r="NG87" s="70"/>
      <c r="NH87" s="70"/>
      <c r="NI87" s="70"/>
      <c r="NJ87" s="70"/>
      <c r="NK87" s="70"/>
      <c r="NL87" s="70"/>
      <c r="NM87" s="70"/>
      <c r="NN87" s="70"/>
      <c r="NO87" s="70"/>
      <c r="NP87" s="70"/>
      <c r="NQ87" s="70"/>
      <c r="NR87" s="70"/>
      <c r="NS87" s="70"/>
      <c r="NT87" s="70"/>
      <c r="NU87" s="70"/>
      <c r="NV87" s="70"/>
      <c r="NW87" s="70"/>
      <c r="NX87" s="70"/>
      <c r="NY87" s="70"/>
      <c r="NZ87" s="70"/>
      <c r="OA87" s="70"/>
      <c r="OB87" s="70"/>
      <c r="OC87" s="70"/>
      <c r="OD87" s="70"/>
      <c r="OE87" s="70"/>
      <c r="OF87" s="70"/>
      <c r="OG87" s="70"/>
      <c r="OH87" s="70"/>
      <c r="OI87" s="70"/>
      <c r="OJ87" s="70"/>
      <c r="OK87" s="70"/>
      <c r="OL87" s="70"/>
      <c r="OM87" s="70"/>
      <c r="ON87" s="70"/>
      <c r="OO87" s="70"/>
      <c r="OP87" s="70"/>
      <c r="OQ87" s="70"/>
      <c r="OR87" s="70"/>
      <c r="OS87" s="70"/>
      <c r="OT87" s="70"/>
      <c r="OU87" s="70"/>
      <c r="OV87" s="70"/>
      <c r="OW87" s="70"/>
      <c r="OX87" s="70"/>
      <c r="OY87" s="70"/>
      <c r="OZ87" s="70"/>
      <c r="PA87" s="70"/>
      <c r="PB87" s="70"/>
      <c r="PC87" s="70"/>
      <c r="PD87" s="70"/>
      <c r="PE87" s="70"/>
      <c r="PF87" s="70"/>
      <c r="PG87" s="70"/>
      <c r="PH87" s="70"/>
      <c r="PI87" s="70"/>
      <c r="PJ87" s="70"/>
      <c r="PK87" s="70"/>
      <c r="PL87" s="70"/>
      <c r="PM87" s="70"/>
      <c r="PN87" s="70"/>
      <c r="PO87" s="70"/>
      <c r="PP87" s="70"/>
      <c r="PQ87" s="70"/>
      <c r="PR87" s="70"/>
      <c r="PS87" s="70"/>
      <c r="PT87" s="70"/>
      <c r="PU87" s="70"/>
      <c r="PV87" s="70"/>
      <c r="PW87" s="70"/>
      <c r="PX87" s="70"/>
      <c r="PY87" s="70"/>
      <c r="PZ87" s="70"/>
      <c r="QA87" s="70"/>
      <c r="QB87" s="70"/>
      <c r="QC87" s="70"/>
      <c r="QD87" s="70"/>
      <c r="QE87" s="70"/>
      <c r="QF87" s="70"/>
      <c r="QG87" s="70"/>
      <c r="QH87" s="70"/>
      <c r="QI87" s="70"/>
      <c r="QJ87" s="70"/>
      <c r="QK87" s="70"/>
      <c r="QL87" s="70"/>
      <c r="QM87" s="70"/>
      <c r="QN87" s="70"/>
      <c r="QO87" s="70"/>
      <c r="QP87" s="70"/>
      <c r="QQ87" s="70"/>
      <c r="QR87" s="70"/>
      <c r="QS87" s="70"/>
      <c r="QT87" s="70"/>
      <c r="QU87" s="70"/>
      <c r="QV87" s="70"/>
      <c r="QW87" s="70"/>
      <c r="QX87" s="70"/>
      <c r="QY87" s="70"/>
      <c r="QZ87" s="70"/>
      <c r="RA87" s="70"/>
      <c r="RB87" s="70"/>
      <c r="RC87" s="70"/>
      <c r="RD87" s="70"/>
      <c r="RE87" s="70"/>
      <c r="RF87" s="70"/>
      <c r="RG87" s="70"/>
      <c r="RH87" s="70"/>
      <c r="RI87" s="70"/>
      <c r="RJ87" s="70"/>
      <c r="RK87" s="70"/>
      <c r="RL87" s="70"/>
      <c r="RM87" s="70"/>
      <c r="RN87" s="70"/>
      <c r="RO87" s="70"/>
      <c r="RP87" s="70"/>
      <c r="RQ87" s="70"/>
      <c r="RR87" s="70"/>
      <c r="RS87" s="70"/>
      <c r="RT87" s="70"/>
      <c r="RU87" s="70"/>
      <c r="RV87" s="70"/>
      <c r="RW87" s="70"/>
      <c r="RX87" s="70"/>
      <c r="RY87" s="70"/>
      <c r="RZ87" s="70"/>
      <c r="SA87" s="70"/>
      <c r="SB87" s="70"/>
      <c r="SC87" s="70"/>
      <c r="SD87" s="70"/>
      <c r="SE87" s="70"/>
      <c r="SF87" s="70"/>
      <c r="SG87" s="70"/>
      <c r="SH87" s="70"/>
      <c r="SI87" s="70"/>
      <c r="SJ87" s="70"/>
      <c r="SK87" s="70"/>
      <c r="SL87" s="70"/>
      <c r="SM87" s="70"/>
      <c r="SN87" s="70"/>
      <c r="SO87" s="70"/>
      <c r="SP87" s="70"/>
      <c r="SQ87" s="70"/>
      <c r="SR87" s="70"/>
      <c r="SS87" s="70"/>
      <c r="ST87" s="70"/>
      <c r="SU87" s="70"/>
      <c r="SV87" s="70"/>
      <c r="SW87" s="70"/>
      <c r="SX87" s="70"/>
      <c r="SY87" s="70"/>
      <c r="SZ87" s="70"/>
      <c r="TA87" s="70"/>
      <c r="TB87" s="70"/>
      <c r="TC87" s="70"/>
      <c r="TD87" s="70"/>
      <c r="TE87" s="70"/>
      <c r="TF87" s="70"/>
      <c r="TG87" s="70"/>
      <c r="TH87" s="70"/>
      <c r="TI87" s="70"/>
      <c r="TJ87" s="70"/>
      <c r="TK87" s="70"/>
      <c r="TL87" s="70"/>
      <c r="TM87" s="70"/>
      <c r="TN87" s="70"/>
      <c r="TO87" s="70"/>
      <c r="TP87" s="70"/>
      <c r="TQ87" s="70"/>
      <c r="TR87" s="70"/>
      <c r="TS87" s="70"/>
      <c r="TT87" s="70"/>
      <c r="TU87" s="70"/>
      <c r="TV87" s="70"/>
      <c r="TW87" s="70"/>
      <c r="TX87" s="70"/>
      <c r="TY87" s="70"/>
      <c r="TZ87" s="70"/>
      <c r="UA87" s="70"/>
      <c r="UB87" s="70"/>
      <c r="UC87" s="70"/>
      <c r="UD87" s="70"/>
      <c r="UE87" s="70"/>
      <c r="UF87" s="70"/>
      <c r="UG87" s="70"/>
      <c r="UH87" s="70"/>
      <c r="UI87" s="70"/>
      <c r="UJ87" s="70"/>
      <c r="UK87" s="70"/>
      <c r="UL87" s="70"/>
      <c r="UM87" s="70"/>
      <c r="UN87" s="70"/>
      <c r="UO87" s="70"/>
      <c r="UP87" s="70"/>
      <c r="UQ87" s="70"/>
      <c r="UR87" s="70"/>
      <c r="US87" s="70"/>
      <c r="UT87" s="70"/>
      <c r="UU87" s="70"/>
      <c r="UV87" s="70"/>
      <c r="UW87" s="70"/>
      <c r="UX87" s="70"/>
      <c r="UY87" s="70"/>
      <c r="UZ87" s="70"/>
      <c r="VA87" s="70"/>
      <c r="VB87" s="70"/>
      <c r="VC87" s="70"/>
      <c r="VD87" s="70"/>
      <c r="VE87" s="70"/>
      <c r="VF87" s="70"/>
      <c r="VG87" s="70"/>
      <c r="VH87" s="70"/>
      <c r="VI87" s="70"/>
      <c r="VJ87" s="70"/>
      <c r="VK87" s="70"/>
      <c r="VL87" s="70"/>
      <c r="VM87" s="70"/>
      <c r="VN87" s="70"/>
      <c r="VO87" s="70"/>
      <c r="VP87" s="70"/>
      <c r="VQ87" s="70"/>
      <c r="VR87" s="70"/>
      <c r="VS87" s="70"/>
      <c r="VT87" s="70"/>
      <c r="VU87" s="70"/>
      <c r="VV87" s="70"/>
      <c r="VW87" s="70"/>
      <c r="VX87" s="70"/>
      <c r="VY87" s="70"/>
      <c r="VZ87" s="70"/>
      <c r="WA87" s="70"/>
      <c r="WB87" s="70"/>
      <c r="WC87" s="70"/>
      <c r="WD87" s="70"/>
      <c r="WE87" s="70"/>
      <c r="WF87" s="70"/>
      <c r="WG87" s="70"/>
      <c r="WH87" s="70"/>
      <c r="WI87" s="70"/>
      <c r="WJ87" s="70"/>
      <c r="WK87" s="70"/>
      <c r="WL87" s="70"/>
      <c r="WM87" s="70"/>
      <c r="WN87" s="70"/>
      <c r="WO87" s="70"/>
      <c r="WP87" s="70"/>
      <c r="WQ87" s="70"/>
      <c r="WR87" s="70"/>
      <c r="WS87" s="70"/>
      <c r="WT87" s="70"/>
      <c r="WU87" s="70"/>
      <c r="WV87" s="70"/>
      <c r="WW87" s="70"/>
      <c r="WX87" s="70"/>
      <c r="WY87" s="70"/>
      <c r="WZ87" s="70"/>
      <c r="XA87" s="70"/>
      <c r="XB87" s="70"/>
      <c r="XC87" s="70"/>
      <c r="XD87" s="70"/>
      <c r="XE87" s="70"/>
      <c r="XF87" s="70"/>
      <c r="XG87" s="70"/>
      <c r="XH87" s="70"/>
      <c r="XI87" s="70"/>
      <c r="XJ87" s="70"/>
      <c r="XK87" s="70"/>
      <c r="XL87" s="70"/>
      <c r="XM87" s="70"/>
      <c r="XN87" s="70"/>
      <c r="XO87" s="70"/>
      <c r="XP87" s="70"/>
      <c r="XQ87" s="70"/>
      <c r="XR87" s="70"/>
      <c r="XS87" s="70"/>
      <c r="XT87" s="70"/>
      <c r="XU87" s="70"/>
      <c r="XV87" s="70"/>
      <c r="XW87" s="70"/>
      <c r="XX87" s="70"/>
      <c r="XY87" s="70"/>
      <c r="XZ87" s="70"/>
      <c r="YA87" s="70"/>
      <c r="YB87" s="70"/>
      <c r="YC87" s="70"/>
      <c r="YD87" s="70"/>
      <c r="YE87" s="70"/>
      <c r="YF87" s="70"/>
      <c r="YG87" s="70"/>
      <c r="YH87" s="70"/>
      <c r="YI87" s="70"/>
      <c r="YJ87" s="70"/>
      <c r="YK87" s="70"/>
      <c r="YL87" s="70"/>
      <c r="YM87" s="70"/>
      <c r="YN87" s="70"/>
      <c r="YO87" s="70"/>
      <c r="YP87" s="70"/>
      <c r="YQ87" s="70"/>
      <c r="YR87" s="70"/>
      <c r="YS87" s="70"/>
      <c r="YT87" s="70"/>
      <c r="YU87" s="70"/>
      <c r="YV87" s="70"/>
      <c r="YW87" s="70"/>
      <c r="YX87" s="70"/>
      <c r="YY87" s="70"/>
      <c r="YZ87" s="70"/>
      <c r="ZA87" s="70"/>
      <c r="ZB87" s="70"/>
      <c r="ZC87" s="70"/>
      <c r="ZD87" s="70"/>
      <c r="ZE87" s="70"/>
      <c r="ZF87" s="70"/>
      <c r="ZG87" s="70"/>
      <c r="ZH87" s="70"/>
      <c r="ZI87" s="70"/>
      <c r="ZJ87" s="70"/>
      <c r="ZK87" s="70"/>
      <c r="ZL87" s="70"/>
      <c r="ZM87" s="70"/>
      <c r="ZN87" s="70"/>
      <c r="ZO87" s="70"/>
      <c r="ZP87" s="70"/>
      <c r="ZQ87" s="70"/>
      <c r="ZR87" s="70"/>
      <c r="ZS87" s="70"/>
      <c r="ZT87" s="70"/>
      <c r="ZU87" s="70"/>
      <c r="ZV87" s="70"/>
      <c r="ZW87" s="70"/>
      <c r="ZX87" s="70"/>
      <c r="ZY87" s="70"/>
      <c r="ZZ87" s="70"/>
      <c r="AAA87" s="70"/>
      <c r="AAB87" s="70"/>
      <c r="AAC87" s="70"/>
      <c r="AAD87" s="70"/>
      <c r="AAE87" s="70"/>
      <c r="AAF87" s="70"/>
      <c r="AAG87" s="70"/>
      <c r="AAH87" s="70"/>
      <c r="AAI87" s="70"/>
      <c r="AAJ87" s="70"/>
      <c r="AAK87" s="70"/>
      <c r="AAL87" s="70"/>
      <c r="AAM87" s="70"/>
      <c r="AAN87" s="70"/>
      <c r="AAO87" s="70"/>
      <c r="AAP87" s="70"/>
      <c r="AAQ87" s="70"/>
      <c r="AAR87" s="70"/>
      <c r="AAS87" s="70"/>
      <c r="AAT87" s="70"/>
      <c r="AAU87" s="70"/>
      <c r="AAV87" s="70"/>
      <c r="AAW87" s="70"/>
      <c r="AAX87" s="70"/>
      <c r="AAY87" s="70"/>
      <c r="AAZ87" s="70"/>
      <c r="ABA87" s="70"/>
      <c r="ABB87" s="70"/>
      <c r="ABC87" s="70"/>
      <c r="ABD87" s="70"/>
      <c r="ABE87" s="70"/>
      <c r="ABF87" s="70"/>
      <c r="ABG87" s="70"/>
      <c r="ABH87" s="70"/>
      <c r="ABI87" s="70"/>
      <c r="ABJ87" s="70"/>
      <c r="ABK87" s="70"/>
      <c r="ABL87" s="70"/>
      <c r="ABM87" s="70"/>
      <c r="ABN87" s="70"/>
      <c r="ABO87" s="70"/>
      <c r="ABP87" s="70"/>
      <c r="ABQ87" s="70"/>
      <c r="ABR87" s="70"/>
      <c r="ABS87" s="70"/>
      <c r="ABT87" s="70"/>
      <c r="ABU87" s="70"/>
      <c r="ABV87" s="70"/>
      <c r="ABW87" s="70"/>
      <c r="ABX87" s="70"/>
      <c r="ABY87" s="70"/>
      <c r="ABZ87" s="70"/>
      <c r="ACA87" s="70"/>
      <c r="ACB87" s="70"/>
      <c r="ACC87" s="70"/>
      <c r="ACD87" s="70"/>
      <c r="ACE87" s="70"/>
      <c r="ACF87" s="70"/>
      <c r="ACG87" s="70"/>
      <c r="ACH87" s="70"/>
      <c r="ACI87" s="70"/>
      <c r="ACJ87" s="70"/>
      <c r="ACK87" s="70"/>
      <c r="ACL87" s="70"/>
      <c r="ACM87" s="70"/>
      <c r="ACN87" s="70"/>
      <c r="ACO87" s="70"/>
      <c r="ACP87" s="70"/>
      <c r="ACQ87" s="70"/>
      <c r="ACR87" s="70"/>
      <c r="ACS87" s="70"/>
      <c r="ACT87" s="70"/>
      <c r="ACU87" s="70"/>
      <c r="ACV87" s="70"/>
      <c r="ACW87" s="70"/>
      <c r="ACX87" s="70"/>
      <c r="ACY87" s="70"/>
      <c r="ACZ87" s="70"/>
      <c r="ADA87" s="70"/>
      <c r="ADB87" s="70"/>
      <c r="ADC87" s="70"/>
      <c r="ADD87" s="70"/>
      <c r="ADE87" s="70"/>
      <c r="ADF87" s="70"/>
      <c r="ADG87" s="70"/>
      <c r="ADH87" s="70"/>
      <c r="ADI87" s="70"/>
      <c r="ADJ87" s="70"/>
      <c r="ADK87" s="70"/>
      <c r="ADL87" s="70"/>
      <c r="ADM87" s="70"/>
      <c r="ADN87" s="70"/>
      <c r="ADO87" s="70"/>
      <c r="ADP87" s="70"/>
      <c r="ADQ87" s="70"/>
      <c r="ADR87" s="70"/>
      <c r="ADS87" s="70"/>
      <c r="ADT87" s="70"/>
      <c r="ADU87" s="70"/>
      <c r="ADV87" s="70"/>
      <c r="ADW87" s="70"/>
      <c r="ADX87" s="70"/>
      <c r="ADY87" s="70"/>
      <c r="ADZ87" s="70"/>
      <c r="AEA87" s="70"/>
      <c r="AEB87" s="70"/>
      <c r="AEC87" s="70"/>
      <c r="AED87" s="70"/>
      <c r="AEE87" s="70"/>
      <c r="AEF87" s="70"/>
      <c r="AEG87" s="70"/>
      <c r="AEH87" s="70"/>
      <c r="AEI87" s="70"/>
      <c r="AEJ87" s="70"/>
      <c r="AEK87" s="70"/>
      <c r="AEL87" s="70"/>
      <c r="AEM87" s="70"/>
      <c r="AEN87" s="70"/>
      <c r="AEO87" s="70"/>
      <c r="AEP87" s="70"/>
      <c r="AEQ87" s="70"/>
      <c r="AER87" s="70"/>
      <c r="AES87" s="70"/>
      <c r="AET87" s="70"/>
      <c r="AEU87" s="70"/>
      <c r="AEV87" s="70"/>
      <c r="AEW87" s="70"/>
      <c r="AEX87" s="70"/>
      <c r="AEY87" s="70"/>
      <c r="AEZ87" s="70"/>
      <c r="AFA87" s="70"/>
      <c r="AFB87" s="70"/>
      <c r="AFC87" s="70"/>
      <c r="AFD87" s="70"/>
      <c r="AFE87" s="70"/>
      <c r="AFF87" s="70"/>
      <c r="AFG87" s="70"/>
      <c r="AFH87" s="70"/>
      <c r="AFI87" s="70"/>
      <c r="AFJ87" s="70"/>
      <c r="AFK87" s="70"/>
      <c r="AFL87" s="70"/>
      <c r="AFM87" s="70"/>
      <c r="AFN87" s="70"/>
      <c r="AFO87" s="70"/>
      <c r="AFP87" s="70"/>
      <c r="AFQ87" s="70"/>
      <c r="AFR87" s="70"/>
      <c r="AFS87" s="70"/>
      <c r="AFT87" s="70"/>
      <c r="AFU87" s="70"/>
      <c r="AFV87" s="70"/>
      <c r="AFW87" s="70"/>
      <c r="AFX87" s="70"/>
      <c r="AFY87" s="70"/>
      <c r="AFZ87" s="70"/>
      <c r="AGA87" s="70"/>
      <c r="AGB87" s="70"/>
      <c r="AGC87" s="70"/>
      <c r="AGD87" s="70"/>
      <c r="AGE87" s="70"/>
      <c r="AGF87" s="70"/>
      <c r="AGG87" s="70"/>
      <c r="AGH87" s="70"/>
      <c r="AGI87" s="70"/>
      <c r="AGJ87" s="70"/>
      <c r="AGK87" s="70"/>
      <c r="AGL87" s="70"/>
      <c r="AGM87" s="70"/>
      <c r="AGN87" s="70"/>
      <c r="AGO87" s="70"/>
      <c r="AGP87" s="70"/>
      <c r="AGQ87" s="70"/>
      <c r="AGR87" s="70"/>
      <c r="AGS87" s="70"/>
      <c r="AGT87" s="70"/>
      <c r="AGU87" s="70"/>
      <c r="AGV87" s="70"/>
      <c r="AGW87" s="70"/>
      <c r="AGX87" s="70"/>
      <c r="AGY87" s="70"/>
      <c r="AGZ87" s="70"/>
      <c r="AHA87" s="70"/>
      <c r="AHB87" s="70"/>
      <c r="AHC87" s="70"/>
      <c r="AHD87" s="70"/>
      <c r="AHE87" s="70"/>
      <c r="AHF87" s="70"/>
      <c r="AHG87" s="70"/>
      <c r="AHH87" s="70"/>
      <c r="AHI87" s="70"/>
      <c r="AHJ87" s="70"/>
      <c r="AHK87" s="70"/>
      <c r="AHL87" s="70"/>
      <c r="AHM87" s="70"/>
      <c r="AHN87" s="70"/>
      <c r="AHO87" s="70"/>
      <c r="AHP87" s="70"/>
      <c r="AHQ87" s="70"/>
      <c r="AHR87" s="70"/>
      <c r="AHS87" s="70"/>
      <c r="AHT87" s="70"/>
      <c r="AHU87" s="70"/>
      <c r="AHV87" s="70"/>
      <c r="AHW87" s="70"/>
      <c r="AHX87" s="70"/>
      <c r="AHY87" s="70"/>
      <c r="AHZ87" s="70"/>
      <c r="AIA87" s="70"/>
      <c r="AIB87" s="70"/>
      <c r="AIC87" s="70"/>
      <c r="AID87" s="70"/>
      <c r="AIE87" s="70"/>
      <c r="AIF87" s="70"/>
      <c r="AIG87" s="70"/>
      <c r="AIH87" s="70"/>
      <c r="AII87" s="70"/>
      <c r="AIJ87" s="70"/>
      <c r="AIK87" s="70"/>
      <c r="AIL87" s="70"/>
      <c r="AIM87" s="70"/>
      <c r="AIN87" s="70"/>
      <c r="AIO87" s="70"/>
      <c r="AIP87" s="70"/>
      <c r="AIQ87" s="70"/>
      <c r="AIR87" s="70"/>
      <c r="AIS87" s="70"/>
      <c r="AIT87" s="70"/>
      <c r="AIU87" s="70"/>
      <c r="AIV87" s="70"/>
      <c r="AIW87" s="70"/>
      <c r="AIX87" s="70"/>
      <c r="AIY87" s="70"/>
      <c r="AIZ87" s="70"/>
      <c r="AJA87" s="70"/>
      <c r="AJB87" s="70"/>
      <c r="AJC87" s="70"/>
      <c r="AJD87" s="70"/>
      <c r="AJE87" s="70"/>
      <c r="AJF87" s="70"/>
      <c r="AJG87" s="70"/>
      <c r="AJH87" s="70"/>
      <c r="AJI87" s="70"/>
      <c r="AJJ87" s="70"/>
      <c r="AJK87" s="70"/>
      <c r="AJL87" s="70"/>
      <c r="AJM87" s="70"/>
      <c r="AJN87" s="70"/>
      <c r="AJO87" s="70"/>
      <c r="AJP87" s="70"/>
      <c r="AJQ87" s="70"/>
      <c r="AJR87" s="70"/>
      <c r="AJS87" s="70"/>
      <c r="AJT87" s="70"/>
      <c r="AJU87" s="70"/>
      <c r="AJV87" s="70"/>
      <c r="AJW87" s="70"/>
      <c r="AJX87" s="70"/>
      <c r="AJY87" s="70"/>
      <c r="AJZ87" s="70"/>
      <c r="AKA87" s="70"/>
      <c r="AKB87" s="70"/>
      <c r="AKC87" s="70"/>
      <c r="AKD87" s="70"/>
      <c r="AKE87" s="70"/>
      <c r="AKF87" s="70"/>
      <c r="AKG87" s="70"/>
      <c r="AKH87" s="70"/>
      <c r="AKI87" s="70"/>
      <c r="AKJ87" s="70"/>
      <c r="AKK87" s="70"/>
      <c r="AKL87" s="70"/>
      <c r="AKM87" s="70"/>
      <c r="AKN87" s="70"/>
      <c r="AKO87" s="70"/>
      <c r="AKP87" s="70"/>
      <c r="AKQ87" s="70"/>
      <c r="AKR87" s="70"/>
      <c r="AKS87" s="70"/>
      <c r="AKT87" s="70"/>
      <c r="AKU87" s="70"/>
      <c r="AKV87" s="70"/>
      <c r="AKW87" s="70"/>
      <c r="AKX87" s="70"/>
      <c r="AKY87" s="70"/>
      <c r="AKZ87" s="70"/>
      <c r="ALA87" s="70"/>
      <c r="ALB87" s="70"/>
      <c r="ALC87" s="70"/>
      <c r="ALD87" s="70"/>
      <c r="ALE87" s="70"/>
      <c r="ALF87" s="70"/>
      <c r="ALG87" s="70"/>
      <c r="ALH87" s="70"/>
      <c r="ALI87" s="70"/>
      <c r="ALJ87" s="70"/>
      <c r="ALK87" s="70"/>
      <c r="ALL87" s="70"/>
      <c r="ALM87" s="70"/>
      <c r="ALN87" s="70"/>
      <c r="ALO87" s="70"/>
      <c r="ALP87" s="70"/>
      <c r="ALQ87" s="70"/>
      <c r="ALR87" s="70"/>
      <c r="ALS87" s="70"/>
      <c r="ALT87" s="70"/>
      <c r="ALU87" s="70"/>
      <c r="ALV87" s="70"/>
      <c r="ALW87" s="70"/>
      <c r="ALX87" s="70"/>
      <c r="ALY87" s="70"/>
      <c r="ALZ87" s="70"/>
      <c r="AMA87" s="70"/>
      <c r="AMB87" s="70"/>
      <c r="AMC87" s="70"/>
      <c r="AMD87" s="70"/>
      <c r="AME87" s="70"/>
      <c r="AMF87" s="70"/>
      <c r="AMG87" s="70"/>
      <c r="AMH87" s="70"/>
      <c r="AMI87" s="70"/>
      <c r="AMJ87" s="70"/>
      <c r="AMK87" s="70"/>
      <c r="AML87" s="70"/>
      <c r="AMM87" s="70"/>
      <c r="AMN87" s="70"/>
      <c r="AMO87" s="70"/>
      <c r="AMP87" s="70"/>
      <c r="AMQ87" s="70"/>
      <c r="AMR87" s="70"/>
      <c r="AMS87" s="70"/>
      <c r="AMT87" s="70"/>
      <c r="AMU87" s="70"/>
      <c r="AMV87" s="70"/>
      <c r="AMW87" s="70"/>
      <c r="AMX87" s="70"/>
      <c r="AMY87" s="70"/>
      <c r="AMZ87" s="70"/>
      <c r="ANA87" s="70"/>
      <c r="ANB87" s="70"/>
      <c r="ANC87" s="70"/>
      <c r="AND87" s="70"/>
      <c r="ANE87" s="70"/>
      <c r="ANF87" s="70"/>
      <c r="ANG87" s="70"/>
      <c r="ANH87" s="70"/>
      <c r="ANI87" s="70"/>
      <c r="ANJ87" s="70"/>
      <c r="ANK87" s="70"/>
      <c r="ANL87" s="70"/>
      <c r="ANM87" s="70"/>
      <c r="ANN87" s="70"/>
      <c r="ANO87" s="70"/>
      <c r="ANP87" s="70"/>
      <c r="ANQ87" s="70"/>
      <c r="ANR87" s="70"/>
      <c r="ANS87" s="70"/>
      <c r="ANT87" s="70"/>
      <c r="ANU87" s="70"/>
      <c r="ANV87" s="70"/>
      <c r="ANW87" s="70"/>
      <c r="ANX87" s="70"/>
      <c r="ANY87" s="70"/>
      <c r="ANZ87" s="70"/>
      <c r="AOA87" s="70"/>
      <c r="AOB87" s="70"/>
      <c r="AOC87" s="70"/>
      <c r="AOD87" s="70"/>
      <c r="AOE87" s="70"/>
      <c r="AOF87" s="70"/>
      <c r="AOG87" s="70"/>
      <c r="AOH87" s="70"/>
      <c r="AOI87" s="70"/>
      <c r="AOJ87" s="70"/>
      <c r="AOK87" s="70"/>
      <c r="AOL87" s="70"/>
      <c r="AOM87" s="70"/>
      <c r="AON87" s="70"/>
      <c r="AOO87" s="70"/>
      <c r="AOP87" s="70"/>
      <c r="AOQ87" s="70"/>
      <c r="AOR87" s="70"/>
      <c r="AOS87" s="70"/>
      <c r="AOT87" s="70"/>
      <c r="AOU87" s="70"/>
      <c r="AOV87" s="70"/>
      <c r="AOW87" s="70"/>
      <c r="AOX87" s="70"/>
      <c r="AOY87" s="70"/>
      <c r="AOZ87" s="70"/>
      <c r="APA87" s="70"/>
      <c r="APB87" s="70"/>
      <c r="APC87" s="70"/>
      <c r="APD87" s="70"/>
      <c r="APE87" s="70"/>
      <c r="APF87" s="70"/>
      <c r="APG87" s="70"/>
      <c r="APH87" s="70"/>
      <c r="API87" s="70"/>
      <c r="APJ87" s="70"/>
      <c r="APK87" s="70"/>
      <c r="APL87" s="70"/>
      <c r="APM87" s="70"/>
      <c r="APN87" s="70"/>
      <c r="APO87" s="70"/>
      <c r="APP87" s="70"/>
      <c r="APQ87" s="70"/>
      <c r="APR87" s="70"/>
      <c r="APS87" s="70"/>
      <c r="APT87" s="70"/>
      <c r="APU87" s="70"/>
      <c r="APV87" s="70"/>
      <c r="APW87" s="70"/>
      <c r="APX87" s="70"/>
      <c r="APY87" s="70"/>
      <c r="APZ87" s="70"/>
    </row>
    <row r="88" spans="1:1118" s="69" customFormat="1" ht="27" customHeight="1" x14ac:dyDescent="0.2">
      <c r="A88" s="326" t="s">
        <v>725</v>
      </c>
      <c r="B88" s="53">
        <v>21456.394719662607</v>
      </c>
      <c r="C88" s="53">
        <v>86806.466648276764</v>
      </c>
      <c r="D88" s="53">
        <v>1508.5462092773241</v>
      </c>
      <c r="E88" s="53">
        <v>2.0720568393326069</v>
      </c>
      <c r="F88" s="53">
        <v>17779.891098175529</v>
      </c>
      <c r="G88" s="53">
        <v>48.377376769058102</v>
      </c>
      <c r="H88" s="53">
        <v>18806.544330172528</v>
      </c>
      <c r="I88" s="53">
        <v>40832.780262161556</v>
      </c>
      <c r="J88" s="53">
        <v>19040.517111921763</v>
      </c>
      <c r="K88" s="53">
        <v>3590.8465475862404</v>
      </c>
      <c r="L88" s="53">
        <v>2722.0789968397062</v>
      </c>
      <c r="M88" s="53">
        <v>4325.0380257007191</v>
      </c>
      <c r="N88" s="53">
        <v>27.406947322416215</v>
      </c>
      <c r="O88" s="53">
        <v>216946.96033070557</v>
      </c>
      <c r="P88" s="53">
        <v>2047.6</v>
      </c>
      <c r="Q88" s="2"/>
      <c r="R88" s="2"/>
      <c r="S88" s="2"/>
      <c r="T88" s="875"/>
      <c r="U88" s="2"/>
      <c r="V88" s="2"/>
      <c r="W88" s="2"/>
      <c r="X88" s="2"/>
      <c r="Y88" s="2"/>
      <c r="Z88" s="2"/>
      <c r="AA88" s="2"/>
      <c r="AB88" s="2"/>
      <c r="AC88" s="12"/>
      <c r="AD88" s="12"/>
      <c r="AE88" s="12"/>
      <c r="AF88" s="12"/>
      <c r="AG88" s="12"/>
      <c r="AH88" s="12"/>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c r="GV88" s="70"/>
      <c r="GW88" s="70"/>
      <c r="GX88" s="70"/>
      <c r="GY88" s="70"/>
      <c r="GZ88" s="70"/>
      <c r="HA88" s="70"/>
      <c r="HB88" s="70"/>
      <c r="HC88" s="70"/>
      <c r="HD88" s="70"/>
      <c r="HE88" s="70"/>
      <c r="HF88" s="70"/>
      <c r="HG88" s="70"/>
      <c r="HH88" s="70"/>
      <c r="HI88" s="70"/>
      <c r="HJ88" s="70"/>
      <c r="HK88" s="70"/>
      <c r="HL88" s="70"/>
      <c r="HM88" s="70"/>
      <c r="HN88" s="70"/>
      <c r="HO88" s="70"/>
      <c r="HP88" s="70"/>
      <c r="HQ88" s="70"/>
      <c r="HR88" s="70"/>
      <c r="HS88" s="70"/>
      <c r="HT88" s="70"/>
      <c r="HU88" s="70"/>
      <c r="HV88" s="70"/>
      <c r="HW88" s="70"/>
      <c r="HX88" s="70"/>
      <c r="HY88" s="70"/>
      <c r="HZ88" s="70"/>
      <c r="IA88" s="70"/>
      <c r="IB88" s="70"/>
      <c r="IC88" s="70"/>
      <c r="ID88" s="70"/>
      <c r="IE88" s="70"/>
      <c r="IF88" s="70"/>
      <c r="IG88" s="70"/>
      <c r="IH88" s="70"/>
      <c r="II88" s="70"/>
      <c r="IJ88" s="70"/>
      <c r="IK88" s="70"/>
      <c r="IL88" s="70"/>
      <c r="IM88" s="70"/>
      <c r="IN88" s="70"/>
      <c r="IO88" s="70"/>
      <c r="IP88" s="70"/>
      <c r="IQ88" s="70"/>
      <c r="IR88" s="70"/>
      <c r="IS88" s="70"/>
      <c r="IT88" s="70"/>
      <c r="IU88" s="70"/>
      <c r="IV88" s="70"/>
      <c r="IW88" s="70"/>
      <c r="IX88" s="70"/>
      <c r="IY88" s="70"/>
      <c r="IZ88" s="70"/>
      <c r="JA88" s="70"/>
      <c r="JB88" s="70"/>
      <c r="JC88" s="70"/>
      <c r="JD88" s="70"/>
      <c r="JE88" s="70"/>
      <c r="JF88" s="70"/>
      <c r="JG88" s="70"/>
      <c r="JH88" s="70"/>
      <c r="JI88" s="70"/>
      <c r="JJ88" s="70"/>
      <c r="JK88" s="70"/>
      <c r="JL88" s="70"/>
      <c r="JM88" s="70"/>
      <c r="JN88" s="70"/>
      <c r="JO88" s="70"/>
      <c r="JP88" s="70"/>
      <c r="JQ88" s="70"/>
      <c r="JR88" s="70"/>
      <c r="JS88" s="70"/>
      <c r="JT88" s="70"/>
      <c r="JU88" s="70"/>
      <c r="JV88" s="70"/>
      <c r="JW88" s="70"/>
      <c r="JX88" s="70"/>
      <c r="JY88" s="70"/>
      <c r="JZ88" s="70"/>
      <c r="KA88" s="70"/>
      <c r="KB88" s="70"/>
      <c r="KC88" s="70"/>
      <c r="KD88" s="70"/>
      <c r="KE88" s="70"/>
      <c r="KF88" s="70"/>
      <c r="KG88" s="70"/>
      <c r="KH88" s="70"/>
      <c r="KI88" s="70"/>
      <c r="KJ88" s="70"/>
      <c r="KK88" s="70"/>
      <c r="KL88" s="70"/>
      <c r="KM88" s="70"/>
      <c r="KN88" s="70"/>
      <c r="KO88" s="70"/>
      <c r="KP88" s="70"/>
      <c r="KQ88" s="70"/>
      <c r="KR88" s="70"/>
      <c r="KS88" s="70"/>
      <c r="KT88" s="70"/>
      <c r="KU88" s="70"/>
      <c r="KV88" s="70"/>
      <c r="KW88" s="70"/>
      <c r="KX88" s="70"/>
      <c r="KY88" s="70"/>
      <c r="KZ88" s="70"/>
      <c r="LA88" s="70"/>
      <c r="LB88" s="70"/>
      <c r="LC88" s="70"/>
      <c r="LD88" s="70"/>
      <c r="LE88" s="70"/>
      <c r="LF88" s="70"/>
      <c r="LG88" s="70"/>
      <c r="LH88" s="70"/>
      <c r="LI88" s="70"/>
      <c r="LJ88" s="70"/>
      <c r="LK88" s="70"/>
      <c r="LL88" s="70"/>
      <c r="LM88" s="70"/>
      <c r="LN88" s="70"/>
      <c r="LO88" s="70"/>
      <c r="LP88" s="70"/>
      <c r="LQ88" s="70"/>
      <c r="LR88" s="70"/>
      <c r="LS88" s="70"/>
      <c r="LT88" s="70"/>
      <c r="LU88" s="70"/>
      <c r="LV88" s="70"/>
      <c r="LW88" s="70"/>
      <c r="LX88" s="70"/>
      <c r="LY88" s="70"/>
      <c r="LZ88" s="70"/>
      <c r="MA88" s="70"/>
      <c r="MB88" s="70"/>
      <c r="MC88" s="70"/>
      <c r="MD88" s="70"/>
      <c r="ME88" s="70"/>
      <c r="MF88" s="70"/>
      <c r="MG88" s="70"/>
      <c r="MH88" s="70"/>
      <c r="MI88" s="70"/>
      <c r="MJ88" s="70"/>
      <c r="MK88" s="70"/>
      <c r="ML88" s="70"/>
      <c r="MM88" s="70"/>
      <c r="MN88" s="70"/>
      <c r="MO88" s="70"/>
      <c r="MP88" s="70"/>
      <c r="MQ88" s="70"/>
      <c r="MR88" s="70"/>
      <c r="MS88" s="70"/>
      <c r="MT88" s="70"/>
      <c r="MU88" s="70"/>
      <c r="MV88" s="70"/>
      <c r="MW88" s="70"/>
      <c r="MX88" s="70"/>
      <c r="MY88" s="70"/>
      <c r="MZ88" s="70"/>
      <c r="NA88" s="70"/>
      <c r="NB88" s="70"/>
      <c r="NC88" s="70"/>
      <c r="ND88" s="70"/>
      <c r="NE88" s="70"/>
      <c r="NF88" s="70"/>
      <c r="NG88" s="70"/>
      <c r="NH88" s="70"/>
      <c r="NI88" s="70"/>
      <c r="NJ88" s="70"/>
      <c r="NK88" s="70"/>
      <c r="NL88" s="70"/>
      <c r="NM88" s="70"/>
      <c r="NN88" s="70"/>
      <c r="NO88" s="70"/>
      <c r="NP88" s="70"/>
      <c r="NQ88" s="70"/>
      <c r="NR88" s="70"/>
      <c r="NS88" s="70"/>
      <c r="NT88" s="70"/>
      <c r="NU88" s="70"/>
      <c r="NV88" s="70"/>
      <c r="NW88" s="70"/>
      <c r="NX88" s="70"/>
      <c r="NY88" s="70"/>
      <c r="NZ88" s="70"/>
      <c r="OA88" s="70"/>
      <c r="OB88" s="70"/>
      <c r="OC88" s="70"/>
      <c r="OD88" s="70"/>
      <c r="OE88" s="70"/>
      <c r="OF88" s="70"/>
      <c r="OG88" s="70"/>
      <c r="OH88" s="70"/>
      <c r="OI88" s="70"/>
      <c r="OJ88" s="70"/>
      <c r="OK88" s="70"/>
      <c r="OL88" s="70"/>
      <c r="OM88" s="70"/>
      <c r="ON88" s="70"/>
      <c r="OO88" s="70"/>
      <c r="OP88" s="70"/>
      <c r="OQ88" s="70"/>
      <c r="OR88" s="70"/>
      <c r="OS88" s="70"/>
      <c r="OT88" s="70"/>
      <c r="OU88" s="70"/>
      <c r="OV88" s="70"/>
      <c r="OW88" s="70"/>
      <c r="OX88" s="70"/>
      <c r="OY88" s="70"/>
      <c r="OZ88" s="70"/>
      <c r="PA88" s="70"/>
      <c r="PB88" s="70"/>
      <c r="PC88" s="70"/>
      <c r="PD88" s="70"/>
      <c r="PE88" s="70"/>
      <c r="PF88" s="70"/>
      <c r="PG88" s="70"/>
      <c r="PH88" s="70"/>
      <c r="PI88" s="70"/>
      <c r="PJ88" s="70"/>
      <c r="PK88" s="70"/>
      <c r="PL88" s="70"/>
      <c r="PM88" s="70"/>
      <c r="PN88" s="70"/>
      <c r="PO88" s="70"/>
      <c r="PP88" s="70"/>
      <c r="PQ88" s="70"/>
      <c r="PR88" s="70"/>
      <c r="PS88" s="70"/>
      <c r="PT88" s="70"/>
      <c r="PU88" s="70"/>
      <c r="PV88" s="70"/>
      <c r="PW88" s="70"/>
      <c r="PX88" s="70"/>
      <c r="PY88" s="70"/>
      <c r="PZ88" s="70"/>
      <c r="QA88" s="70"/>
      <c r="QB88" s="70"/>
      <c r="QC88" s="70"/>
      <c r="QD88" s="70"/>
      <c r="QE88" s="70"/>
      <c r="QF88" s="70"/>
      <c r="QG88" s="70"/>
      <c r="QH88" s="70"/>
      <c r="QI88" s="70"/>
      <c r="QJ88" s="70"/>
      <c r="QK88" s="70"/>
      <c r="QL88" s="70"/>
      <c r="QM88" s="70"/>
      <c r="QN88" s="70"/>
      <c r="QO88" s="70"/>
      <c r="QP88" s="70"/>
      <c r="QQ88" s="70"/>
      <c r="QR88" s="70"/>
      <c r="QS88" s="70"/>
      <c r="QT88" s="70"/>
      <c r="QU88" s="70"/>
      <c r="QV88" s="70"/>
      <c r="QW88" s="70"/>
      <c r="QX88" s="70"/>
      <c r="QY88" s="70"/>
      <c r="QZ88" s="70"/>
      <c r="RA88" s="70"/>
      <c r="RB88" s="70"/>
      <c r="RC88" s="70"/>
      <c r="RD88" s="70"/>
      <c r="RE88" s="70"/>
      <c r="RF88" s="70"/>
      <c r="RG88" s="70"/>
      <c r="RH88" s="70"/>
      <c r="RI88" s="70"/>
      <c r="RJ88" s="70"/>
      <c r="RK88" s="70"/>
      <c r="RL88" s="70"/>
      <c r="RM88" s="70"/>
      <c r="RN88" s="70"/>
      <c r="RO88" s="70"/>
      <c r="RP88" s="70"/>
      <c r="RQ88" s="70"/>
      <c r="RR88" s="70"/>
      <c r="RS88" s="70"/>
      <c r="RT88" s="70"/>
      <c r="RU88" s="70"/>
      <c r="RV88" s="70"/>
      <c r="RW88" s="70"/>
      <c r="RX88" s="70"/>
      <c r="RY88" s="70"/>
      <c r="RZ88" s="70"/>
      <c r="SA88" s="70"/>
      <c r="SB88" s="70"/>
      <c r="SC88" s="70"/>
      <c r="SD88" s="70"/>
      <c r="SE88" s="70"/>
      <c r="SF88" s="70"/>
      <c r="SG88" s="70"/>
      <c r="SH88" s="70"/>
      <c r="SI88" s="70"/>
      <c r="SJ88" s="70"/>
      <c r="SK88" s="70"/>
      <c r="SL88" s="70"/>
      <c r="SM88" s="70"/>
      <c r="SN88" s="70"/>
      <c r="SO88" s="70"/>
      <c r="SP88" s="70"/>
      <c r="SQ88" s="70"/>
      <c r="SR88" s="70"/>
      <c r="SS88" s="70"/>
      <c r="ST88" s="70"/>
      <c r="SU88" s="70"/>
      <c r="SV88" s="70"/>
      <c r="SW88" s="70"/>
      <c r="SX88" s="70"/>
      <c r="SY88" s="70"/>
      <c r="SZ88" s="70"/>
      <c r="TA88" s="70"/>
      <c r="TB88" s="70"/>
      <c r="TC88" s="70"/>
      <c r="TD88" s="70"/>
      <c r="TE88" s="70"/>
      <c r="TF88" s="70"/>
      <c r="TG88" s="70"/>
      <c r="TH88" s="70"/>
      <c r="TI88" s="70"/>
      <c r="TJ88" s="70"/>
      <c r="TK88" s="70"/>
      <c r="TL88" s="70"/>
      <c r="TM88" s="70"/>
      <c r="TN88" s="70"/>
      <c r="TO88" s="70"/>
      <c r="TP88" s="70"/>
      <c r="TQ88" s="70"/>
      <c r="TR88" s="70"/>
      <c r="TS88" s="70"/>
      <c r="TT88" s="70"/>
      <c r="TU88" s="70"/>
      <c r="TV88" s="70"/>
      <c r="TW88" s="70"/>
      <c r="TX88" s="70"/>
      <c r="TY88" s="70"/>
      <c r="TZ88" s="70"/>
      <c r="UA88" s="70"/>
      <c r="UB88" s="70"/>
      <c r="UC88" s="70"/>
      <c r="UD88" s="70"/>
      <c r="UE88" s="70"/>
      <c r="UF88" s="70"/>
      <c r="UG88" s="70"/>
      <c r="UH88" s="70"/>
      <c r="UI88" s="70"/>
      <c r="UJ88" s="70"/>
      <c r="UK88" s="70"/>
      <c r="UL88" s="70"/>
      <c r="UM88" s="70"/>
      <c r="UN88" s="70"/>
      <c r="UO88" s="70"/>
      <c r="UP88" s="70"/>
      <c r="UQ88" s="70"/>
      <c r="UR88" s="70"/>
      <c r="US88" s="70"/>
      <c r="UT88" s="70"/>
      <c r="UU88" s="70"/>
      <c r="UV88" s="70"/>
      <c r="UW88" s="70"/>
      <c r="UX88" s="70"/>
      <c r="UY88" s="70"/>
      <c r="UZ88" s="70"/>
      <c r="VA88" s="70"/>
      <c r="VB88" s="70"/>
      <c r="VC88" s="70"/>
      <c r="VD88" s="70"/>
      <c r="VE88" s="70"/>
      <c r="VF88" s="70"/>
      <c r="VG88" s="70"/>
      <c r="VH88" s="70"/>
      <c r="VI88" s="70"/>
      <c r="VJ88" s="70"/>
      <c r="VK88" s="70"/>
      <c r="VL88" s="70"/>
      <c r="VM88" s="70"/>
      <c r="VN88" s="70"/>
      <c r="VO88" s="70"/>
      <c r="VP88" s="70"/>
      <c r="VQ88" s="70"/>
      <c r="VR88" s="70"/>
      <c r="VS88" s="70"/>
      <c r="VT88" s="70"/>
      <c r="VU88" s="70"/>
      <c r="VV88" s="70"/>
      <c r="VW88" s="70"/>
      <c r="VX88" s="70"/>
      <c r="VY88" s="70"/>
      <c r="VZ88" s="70"/>
      <c r="WA88" s="70"/>
      <c r="WB88" s="70"/>
      <c r="WC88" s="70"/>
      <c r="WD88" s="70"/>
      <c r="WE88" s="70"/>
      <c r="WF88" s="70"/>
      <c r="WG88" s="70"/>
      <c r="WH88" s="70"/>
      <c r="WI88" s="70"/>
      <c r="WJ88" s="70"/>
      <c r="WK88" s="70"/>
      <c r="WL88" s="70"/>
      <c r="WM88" s="70"/>
      <c r="WN88" s="70"/>
      <c r="WO88" s="70"/>
      <c r="WP88" s="70"/>
      <c r="WQ88" s="70"/>
      <c r="WR88" s="70"/>
      <c r="WS88" s="70"/>
      <c r="WT88" s="70"/>
      <c r="WU88" s="70"/>
      <c r="WV88" s="70"/>
      <c r="WW88" s="70"/>
      <c r="WX88" s="70"/>
      <c r="WY88" s="70"/>
      <c r="WZ88" s="70"/>
      <c r="XA88" s="70"/>
      <c r="XB88" s="70"/>
      <c r="XC88" s="70"/>
      <c r="XD88" s="70"/>
      <c r="XE88" s="70"/>
      <c r="XF88" s="70"/>
      <c r="XG88" s="70"/>
      <c r="XH88" s="70"/>
      <c r="XI88" s="70"/>
      <c r="XJ88" s="70"/>
      <c r="XK88" s="70"/>
      <c r="XL88" s="70"/>
      <c r="XM88" s="70"/>
      <c r="XN88" s="70"/>
      <c r="XO88" s="70"/>
      <c r="XP88" s="70"/>
      <c r="XQ88" s="70"/>
      <c r="XR88" s="70"/>
      <c r="XS88" s="70"/>
      <c r="XT88" s="70"/>
      <c r="XU88" s="70"/>
      <c r="XV88" s="70"/>
      <c r="XW88" s="70"/>
      <c r="XX88" s="70"/>
      <c r="XY88" s="70"/>
      <c r="XZ88" s="70"/>
      <c r="YA88" s="70"/>
      <c r="YB88" s="70"/>
      <c r="YC88" s="70"/>
      <c r="YD88" s="70"/>
      <c r="YE88" s="70"/>
      <c r="YF88" s="70"/>
      <c r="YG88" s="70"/>
      <c r="YH88" s="70"/>
      <c r="YI88" s="70"/>
      <c r="YJ88" s="70"/>
      <c r="YK88" s="70"/>
      <c r="YL88" s="70"/>
      <c r="YM88" s="70"/>
      <c r="YN88" s="70"/>
      <c r="YO88" s="70"/>
      <c r="YP88" s="70"/>
      <c r="YQ88" s="70"/>
      <c r="YR88" s="70"/>
      <c r="YS88" s="70"/>
      <c r="YT88" s="70"/>
      <c r="YU88" s="70"/>
      <c r="YV88" s="70"/>
      <c r="YW88" s="70"/>
      <c r="YX88" s="70"/>
      <c r="YY88" s="70"/>
      <c r="YZ88" s="70"/>
      <c r="ZA88" s="70"/>
      <c r="ZB88" s="70"/>
      <c r="ZC88" s="70"/>
      <c r="ZD88" s="70"/>
      <c r="ZE88" s="70"/>
      <c r="ZF88" s="70"/>
      <c r="ZG88" s="70"/>
      <c r="ZH88" s="70"/>
      <c r="ZI88" s="70"/>
      <c r="ZJ88" s="70"/>
      <c r="ZK88" s="70"/>
      <c r="ZL88" s="70"/>
      <c r="ZM88" s="70"/>
      <c r="ZN88" s="70"/>
      <c r="ZO88" s="70"/>
      <c r="ZP88" s="70"/>
      <c r="ZQ88" s="70"/>
      <c r="ZR88" s="70"/>
      <c r="ZS88" s="70"/>
      <c r="ZT88" s="70"/>
      <c r="ZU88" s="70"/>
      <c r="ZV88" s="70"/>
      <c r="ZW88" s="70"/>
      <c r="ZX88" s="70"/>
      <c r="ZY88" s="70"/>
      <c r="ZZ88" s="70"/>
      <c r="AAA88" s="70"/>
      <c r="AAB88" s="70"/>
      <c r="AAC88" s="70"/>
      <c r="AAD88" s="70"/>
      <c r="AAE88" s="70"/>
      <c r="AAF88" s="70"/>
      <c r="AAG88" s="70"/>
      <c r="AAH88" s="70"/>
      <c r="AAI88" s="70"/>
      <c r="AAJ88" s="70"/>
      <c r="AAK88" s="70"/>
      <c r="AAL88" s="70"/>
      <c r="AAM88" s="70"/>
      <c r="AAN88" s="70"/>
      <c r="AAO88" s="70"/>
      <c r="AAP88" s="70"/>
      <c r="AAQ88" s="70"/>
      <c r="AAR88" s="70"/>
      <c r="AAS88" s="70"/>
      <c r="AAT88" s="70"/>
      <c r="AAU88" s="70"/>
      <c r="AAV88" s="70"/>
      <c r="AAW88" s="70"/>
      <c r="AAX88" s="70"/>
      <c r="AAY88" s="70"/>
      <c r="AAZ88" s="70"/>
      <c r="ABA88" s="70"/>
      <c r="ABB88" s="70"/>
      <c r="ABC88" s="70"/>
      <c r="ABD88" s="70"/>
      <c r="ABE88" s="70"/>
      <c r="ABF88" s="70"/>
      <c r="ABG88" s="70"/>
      <c r="ABH88" s="70"/>
      <c r="ABI88" s="70"/>
      <c r="ABJ88" s="70"/>
      <c r="ABK88" s="70"/>
      <c r="ABL88" s="70"/>
      <c r="ABM88" s="70"/>
      <c r="ABN88" s="70"/>
      <c r="ABO88" s="70"/>
      <c r="ABP88" s="70"/>
      <c r="ABQ88" s="70"/>
      <c r="ABR88" s="70"/>
      <c r="ABS88" s="70"/>
      <c r="ABT88" s="70"/>
      <c r="ABU88" s="70"/>
      <c r="ABV88" s="70"/>
      <c r="ABW88" s="70"/>
      <c r="ABX88" s="70"/>
      <c r="ABY88" s="70"/>
      <c r="ABZ88" s="70"/>
      <c r="ACA88" s="70"/>
      <c r="ACB88" s="70"/>
      <c r="ACC88" s="70"/>
      <c r="ACD88" s="70"/>
      <c r="ACE88" s="70"/>
      <c r="ACF88" s="70"/>
      <c r="ACG88" s="70"/>
      <c r="ACH88" s="70"/>
      <c r="ACI88" s="70"/>
      <c r="ACJ88" s="70"/>
      <c r="ACK88" s="70"/>
      <c r="ACL88" s="70"/>
      <c r="ACM88" s="70"/>
      <c r="ACN88" s="70"/>
      <c r="ACO88" s="70"/>
      <c r="ACP88" s="70"/>
      <c r="ACQ88" s="70"/>
      <c r="ACR88" s="70"/>
      <c r="ACS88" s="70"/>
      <c r="ACT88" s="70"/>
      <c r="ACU88" s="70"/>
      <c r="ACV88" s="70"/>
      <c r="ACW88" s="70"/>
      <c r="ACX88" s="70"/>
      <c r="ACY88" s="70"/>
      <c r="ACZ88" s="70"/>
      <c r="ADA88" s="70"/>
      <c r="ADB88" s="70"/>
      <c r="ADC88" s="70"/>
      <c r="ADD88" s="70"/>
      <c r="ADE88" s="70"/>
      <c r="ADF88" s="70"/>
      <c r="ADG88" s="70"/>
      <c r="ADH88" s="70"/>
      <c r="ADI88" s="70"/>
      <c r="ADJ88" s="70"/>
      <c r="ADK88" s="70"/>
      <c r="ADL88" s="70"/>
      <c r="ADM88" s="70"/>
      <c r="ADN88" s="70"/>
      <c r="ADO88" s="70"/>
      <c r="ADP88" s="70"/>
      <c r="ADQ88" s="70"/>
      <c r="ADR88" s="70"/>
      <c r="ADS88" s="70"/>
      <c r="ADT88" s="70"/>
      <c r="ADU88" s="70"/>
      <c r="ADV88" s="70"/>
      <c r="ADW88" s="70"/>
      <c r="ADX88" s="70"/>
      <c r="ADY88" s="70"/>
      <c r="ADZ88" s="70"/>
      <c r="AEA88" s="70"/>
      <c r="AEB88" s="70"/>
      <c r="AEC88" s="70"/>
      <c r="AED88" s="70"/>
      <c r="AEE88" s="70"/>
      <c r="AEF88" s="70"/>
      <c r="AEG88" s="70"/>
      <c r="AEH88" s="70"/>
      <c r="AEI88" s="70"/>
      <c r="AEJ88" s="70"/>
      <c r="AEK88" s="70"/>
      <c r="AEL88" s="70"/>
      <c r="AEM88" s="70"/>
      <c r="AEN88" s="70"/>
      <c r="AEO88" s="70"/>
      <c r="AEP88" s="70"/>
      <c r="AEQ88" s="70"/>
      <c r="AER88" s="70"/>
      <c r="AES88" s="70"/>
      <c r="AET88" s="70"/>
      <c r="AEU88" s="70"/>
      <c r="AEV88" s="70"/>
      <c r="AEW88" s="70"/>
      <c r="AEX88" s="70"/>
      <c r="AEY88" s="70"/>
      <c r="AEZ88" s="70"/>
      <c r="AFA88" s="70"/>
      <c r="AFB88" s="70"/>
      <c r="AFC88" s="70"/>
      <c r="AFD88" s="70"/>
      <c r="AFE88" s="70"/>
      <c r="AFF88" s="70"/>
      <c r="AFG88" s="70"/>
      <c r="AFH88" s="70"/>
      <c r="AFI88" s="70"/>
      <c r="AFJ88" s="70"/>
      <c r="AFK88" s="70"/>
      <c r="AFL88" s="70"/>
      <c r="AFM88" s="70"/>
      <c r="AFN88" s="70"/>
      <c r="AFO88" s="70"/>
      <c r="AFP88" s="70"/>
      <c r="AFQ88" s="70"/>
      <c r="AFR88" s="70"/>
      <c r="AFS88" s="70"/>
      <c r="AFT88" s="70"/>
      <c r="AFU88" s="70"/>
      <c r="AFV88" s="70"/>
      <c r="AFW88" s="70"/>
      <c r="AFX88" s="70"/>
      <c r="AFY88" s="70"/>
      <c r="AFZ88" s="70"/>
      <c r="AGA88" s="70"/>
      <c r="AGB88" s="70"/>
      <c r="AGC88" s="70"/>
      <c r="AGD88" s="70"/>
      <c r="AGE88" s="70"/>
      <c r="AGF88" s="70"/>
      <c r="AGG88" s="70"/>
      <c r="AGH88" s="70"/>
      <c r="AGI88" s="70"/>
      <c r="AGJ88" s="70"/>
      <c r="AGK88" s="70"/>
      <c r="AGL88" s="70"/>
      <c r="AGM88" s="70"/>
      <c r="AGN88" s="70"/>
      <c r="AGO88" s="70"/>
      <c r="AGP88" s="70"/>
      <c r="AGQ88" s="70"/>
      <c r="AGR88" s="70"/>
      <c r="AGS88" s="70"/>
      <c r="AGT88" s="70"/>
      <c r="AGU88" s="70"/>
      <c r="AGV88" s="70"/>
      <c r="AGW88" s="70"/>
      <c r="AGX88" s="70"/>
      <c r="AGY88" s="70"/>
      <c r="AGZ88" s="70"/>
      <c r="AHA88" s="70"/>
      <c r="AHB88" s="70"/>
      <c r="AHC88" s="70"/>
      <c r="AHD88" s="70"/>
      <c r="AHE88" s="70"/>
      <c r="AHF88" s="70"/>
      <c r="AHG88" s="70"/>
      <c r="AHH88" s="70"/>
      <c r="AHI88" s="70"/>
      <c r="AHJ88" s="70"/>
      <c r="AHK88" s="70"/>
      <c r="AHL88" s="70"/>
      <c r="AHM88" s="70"/>
      <c r="AHN88" s="70"/>
      <c r="AHO88" s="70"/>
      <c r="AHP88" s="70"/>
      <c r="AHQ88" s="70"/>
      <c r="AHR88" s="70"/>
      <c r="AHS88" s="70"/>
      <c r="AHT88" s="70"/>
      <c r="AHU88" s="70"/>
      <c r="AHV88" s="70"/>
      <c r="AHW88" s="70"/>
      <c r="AHX88" s="70"/>
      <c r="AHY88" s="70"/>
      <c r="AHZ88" s="70"/>
      <c r="AIA88" s="70"/>
      <c r="AIB88" s="70"/>
      <c r="AIC88" s="70"/>
      <c r="AID88" s="70"/>
      <c r="AIE88" s="70"/>
      <c r="AIF88" s="70"/>
      <c r="AIG88" s="70"/>
      <c r="AIH88" s="70"/>
      <c r="AII88" s="70"/>
      <c r="AIJ88" s="70"/>
      <c r="AIK88" s="70"/>
      <c r="AIL88" s="70"/>
      <c r="AIM88" s="70"/>
      <c r="AIN88" s="70"/>
      <c r="AIO88" s="70"/>
      <c r="AIP88" s="70"/>
      <c r="AIQ88" s="70"/>
      <c r="AIR88" s="70"/>
      <c r="AIS88" s="70"/>
      <c r="AIT88" s="70"/>
      <c r="AIU88" s="70"/>
      <c r="AIV88" s="70"/>
      <c r="AIW88" s="70"/>
      <c r="AIX88" s="70"/>
      <c r="AIY88" s="70"/>
      <c r="AIZ88" s="70"/>
      <c r="AJA88" s="70"/>
      <c r="AJB88" s="70"/>
      <c r="AJC88" s="70"/>
      <c r="AJD88" s="70"/>
      <c r="AJE88" s="70"/>
      <c r="AJF88" s="70"/>
      <c r="AJG88" s="70"/>
      <c r="AJH88" s="70"/>
      <c r="AJI88" s="70"/>
      <c r="AJJ88" s="70"/>
      <c r="AJK88" s="70"/>
      <c r="AJL88" s="70"/>
      <c r="AJM88" s="70"/>
      <c r="AJN88" s="70"/>
      <c r="AJO88" s="70"/>
      <c r="AJP88" s="70"/>
      <c r="AJQ88" s="70"/>
      <c r="AJR88" s="70"/>
      <c r="AJS88" s="70"/>
      <c r="AJT88" s="70"/>
      <c r="AJU88" s="70"/>
      <c r="AJV88" s="70"/>
      <c r="AJW88" s="70"/>
      <c r="AJX88" s="70"/>
      <c r="AJY88" s="70"/>
      <c r="AJZ88" s="70"/>
      <c r="AKA88" s="70"/>
      <c r="AKB88" s="70"/>
      <c r="AKC88" s="70"/>
      <c r="AKD88" s="70"/>
      <c r="AKE88" s="70"/>
      <c r="AKF88" s="70"/>
      <c r="AKG88" s="70"/>
      <c r="AKH88" s="70"/>
      <c r="AKI88" s="70"/>
      <c r="AKJ88" s="70"/>
      <c r="AKK88" s="70"/>
      <c r="AKL88" s="70"/>
      <c r="AKM88" s="70"/>
      <c r="AKN88" s="70"/>
      <c r="AKO88" s="70"/>
      <c r="AKP88" s="70"/>
      <c r="AKQ88" s="70"/>
      <c r="AKR88" s="70"/>
      <c r="AKS88" s="70"/>
      <c r="AKT88" s="70"/>
      <c r="AKU88" s="70"/>
      <c r="AKV88" s="70"/>
      <c r="AKW88" s="70"/>
      <c r="AKX88" s="70"/>
      <c r="AKY88" s="70"/>
      <c r="AKZ88" s="70"/>
      <c r="ALA88" s="70"/>
      <c r="ALB88" s="70"/>
      <c r="ALC88" s="70"/>
      <c r="ALD88" s="70"/>
      <c r="ALE88" s="70"/>
      <c r="ALF88" s="70"/>
      <c r="ALG88" s="70"/>
      <c r="ALH88" s="70"/>
      <c r="ALI88" s="70"/>
      <c r="ALJ88" s="70"/>
      <c r="ALK88" s="70"/>
      <c r="ALL88" s="70"/>
      <c r="ALM88" s="70"/>
      <c r="ALN88" s="70"/>
      <c r="ALO88" s="70"/>
      <c r="ALP88" s="70"/>
      <c r="ALQ88" s="70"/>
      <c r="ALR88" s="70"/>
      <c r="ALS88" s="70"/>
      <c r="ALT88" s="70"/>
      <c r="ALU88" s="70"/>
      <c r="ALV88" s="70"/>
      <c r="ALW88" s="70"/>
      <c r="ALX88" s="70"/>
      <c r="ALY88" s="70"/>
      <c r="ALZ88" s="70"/>
      <c r="AMA88" s="70"/>
      <c r="AMB88" s="70"/>
      <c r="AMC88" s="70"/>
      <c r="AMD88" s="70"/>
      <c r="AME88" s="70"/>
      <c r="AMF88" s="70"/>
      <c r="AMG88" s="70"/>
      <c r="AMH88" s="70"/>
      <c r="AMI88" s="70"/>
      <c r="AMJ88" s="70"/>
      <c r="AMK88" s="70"/>
      <c r="AML88" s="70"/>
      <c r="AMM88" s="70"/>
      <c r="AMN88" s="70"/>
      <c r="AMO88" s="70"/>
      <c r="AMP88" s="70"/>
      <c r="AMQ88" s="70"/>
      <c r="AMR88" s="70"/>
      <c r="AMS88" s="70"/>
      <c r="AMT88" s="70"/>
      <c r="AMU88" s="70"/>
      <c r="AMV88" s="70"/>
      <c r="AMW88" s="70"/>
      <c r="AMX88" s="70"/>
      <c r="AMY88" s="70"/>
      <c r="AMZ88" s="70"/>
      <c r="ANA88" s="70"/>
      <c r="ANB88" s="70"/>
      <c r="ANC88" s="70"/>
      <c r="AND88" s="70"/>
      <c r="ANE88" s="70"/>
      <c r="ANF88" s="70"/>
      <c r="ANG88" s="70"/>
      <c r="ANH88" s="70"/>
      <c r="ANI88" s="70"/>
      <c r="ANJ88" s="70"/>
      <c r="ANK88" s="70"/>
      <c r="ANL88" s="70"/>
      <c r="ANM88" s="70"/>
      <c r="ANN88" s="70"/>
      <c r="ANO88" s="70"/>
      <c r="ANP88" s="70"/>
      <c r="ANQ88" s="70"/>
      <c r="ANR88" s="70"/>
      <c r="ANS88" s="70"/>
      <c r="ANT88" s="70"/>
      <c r="ANU88" s="70"/>
      <c r="ANV88" s="70"/>
      <c r="ANW88" s="70"/>
      <c r="ANX88" s="70"/>
      <c r="ANY88" s="70"/>
      <c r="ANZ88" s="70"/>
      <c r="AOA88" s="70"/>
      <c r="AOB88" s="70"/>
      <c r="AOC88" s="70"/>
      <c r="AOD88" s="70"/>
      <c r="AOE88" s="70"/>
      <c r="AOF88" s="70"/>
      <c r="AOG88" s="70"/>
      <c r="AOH88" s="70"/>
      <c r="AOI88" s="70"/>
      <c r="AOJ88" s="70"/>
      <c r="AOK88" s="70"/>
      <c r="AOL88" s="70"/>
      <c r="AOM88" s="70"/>
      <c r="AON88" s="70"/>
      <c r="AOO88" s="70"/>
      <c r="AOP88" s="70"/>
      <c r="AOQ88" s="70"/>
      <c r="AOR88" s="70"/>
      <c r="AOS88" s="70"/>
      <c r="AOT88" s="70"/>
      <c r="AOU88" s="70"/>
      <c r="AOV88" s="70"/>
      <c r="AOW88" s="70"/>
      <c r="AOX88" s="70"/>
      <c r="AOY88" s="70"/>
      <c r="AOZ88" s="70"/>
      <c r="APA88" s="70"/>
      <c r="APB88" s="70"/>
      <c r="APC88" s="70"/>
      <c r="APD88" s="70"/>
      <c r="APE88" s="70"/>
      <c r="APF88" s="70"/>
      <c r="APG88" s="70"/>
      <c r="APH88" s="70"/>
      <c r="API88" s="70"/>
      <c r="APJ88" s="70"/>
      <c r="APK88" s="70"/>
      <c r="APL88" s="70"/>
      <c r="APM88" s="70"/>
      <c r="APN88" s="70"/>
      <c r="APO88" s="70"/>
      <c r="APP88" s="70"/>
      <c r="APQ88" s="70"/>
      <c r="APR88" s="70"/>
      <c r="APS88" s="70"/>
      <c r="APT88" s="70"/>
      <c r="APU88" s="70"/>
      <c r="APV88" s="70"/>
      <c r="APW88" s="70"/>
      <c r="APX88" s="70"/>
      <c r="APY88" s="70"/>
      <c r="APZ88" s="70"/>
    </row>
    <row r="89" spans="1:1118" s="69" customFormat="1" ht="27" customHeight="1" x14ac:dyDescent="0.2">
      <c r="A89" s="326" t="s">
        <v>726</v>
      </c>
      <c r="B89" s="53">
        <v>15254.847918434172</v>
      </c>
      <c r="C89" s="53">
        <v>161166.33362126211</v>
      </c>
      <c r="D89" s="53">
        <v>624.8489313141439</v>
      </c>
      <c r="E89" s="53">
        <v>6.6486040012050527</v>
      </c>
      <c r="F89" s="53">
        <v>33434.001522306498</v>
      </c>
      <c r="G89" s="53">
        <v>1357.426846862666</v>
      </c>
      <c r="H89" s="53">
        <v>48206.500866283684</v>
      </c>
      <c r="I89" s="53">
        <v>80730.296350117234</v>
      </c>
      <c r="J89" s="53">
        <v>129740.34174742151</v>
      </c>
      <c r="K89" s="53">
        <v>6160.4523149530278</v>
      </c>
      <c r="L89" s="53">
        <v>17221.674466776829</v>
      </c>
      <c r="M89" s="53">
        <v>29377.246124062603</v>
      </c>
      <c r="N89" s="53">
        <v>7.871003454056328E-4</v>
      </c>
      <c r="O89" s="53">
        <v>523280.62010089611</v>
      </c>
      <c r="P89" s="53">
        <v>4528.9801231252295</v>
      </c>
      <c r="Q89" s="2"/>
      <c r="R89" s="2"/>
      <c r="S89" s="2"/>
      <c r="T89" s="875"/>
      <c r="U89" s="2"/>
      <c r="V89" s="2"/>
      <c r="W89" s="2"/>
      <c r="X89" s="2"/>
      <c r="Y89" s="2"/>
      <c r="Z89" s="2"/>
      <c r="AA89" s="2"/>
      <c r="AB89" s="2"/>
      <c r="AC89" s="12"/>
      <c r="AD89" s="12"/>
      <c r="AE89" s="12"/>
      <c r="AF89" s="12"/>
      <c r="AG89" s="12"/>
      <c r="AH89" s="12"/>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c r="GG89" s="70"/>
      <c r="GH89" s="70"/>
      <c r="GI89" s="70"/>
      <c r="GJ89" s="70"/>
      <c r="GK89" s="70"/>
      <c r="GL89" s="70"/>
      <c r="GM89" s="70"/>
      <c r="GN89" s="70"/>
      <c r="GO89" s="70"/>
      <c r="GP89" s="70"/>
      <c r="GQ89" s="70"/>
      <c r="GR89" s="70"/>
      <c r="GS89" s="70"/>
      <c r="GT89" s="70"/>
      <c r="GU89" s="70"/>
      <c r="GV89" s="70"/>
      <c r="GW89" s="70"/>
      <c r="GX89" s="70"/>
      <c r="GY89" s="70"/>
      <c r="GZ89" s="70"/>
      <c r="HA89" s="70"/>
      <c r="HB89" s="70"/>
      <c r="HC89" s="70"/>
      <c r="HD89" s="70"/>
      <c r="HE89" s="70"/>
      <c r="HF89" s="70"/>
      <c r="HG89" s="70"/>
      <c r="HH89" s="70"/>
      <c r="HI89" s="70"/>
      <c r="HJ89" s="70"/>
      <c r="HK89" s="70"/>
      <c r="HL89" s="70"/>
      <c r="HM89" s="70"/>
      <c r="HN89" s="70"/>
      <c r="HO89" s="70"/>
      <c r="HP89" s="70"/>
      <c r="HQ89" s="70"/>
      <c r="HR89" s="70"/>
      <c r="HS89" s="70"/>
      <c r="HT89" s="70"/>
      <c r="HU89" s="70"/>
      <c r="HV89" s="70"/>
      <c r="HW89" s="70"/>
      <c r="HX89" s="70"/>
      <c r="HY89" s="70"/>
      <c r="HZ89" s="70"/>
      <c r="IA89" s="70"/>
      <c r="IB89" s="70"/>
      <c r="IC89" s="70"/>
      <c r="ID89" s="70"/>
      <c r="IE89" s="70"/>
      <c r="IF89" s="70"/>
      <c r="IG89" s="70"/>
      <c r="IH89" s="70"/>
      <c r="II89" s="70"/>
      <c r="IJ89" s="70"/>
      <c r="IK89" s="70"/>
      <c r="IL89" s="70"/>
      <c r="IM89" s="70"/>
      <c r="IN89" s="70"/>
      <c r="IO89" s="70"/>
      <c r="IP89" s="70"/>
      <c r="IQ89" s="70"/>
      <c r="IR89" s="70"/>
      <c r="IS89" s="70"/>
      <c r="IT89" s="70"/>
      <c r="IU89" s="70"/>
      <c r="IV89" s="70"/>
      <c r="IW89" s="70"/>
      <c r="IX89" s="70"/>
      <c r="IY89" s="70"/>
      <c r="IZ89" s="70"/>
      <c r="JA89" s="70"/>
      <c r="JB89" s="70"/>
      <c r="JC89" s="70"/>
      <c r="JD89" s="70"/>
      <c r="JE89" s="70"/>
      <c r="JF89" s="70"/>
      <c r="JG89" s="70"/>
      <c r="JH89" s="70"/>
      <c r="JI89" s="70"/>
      <c r="JJ89" s="70"/>
      <c r="JK89" s="70"/>
      <c r="JL89" s="70"/>
      <c r="JM89" s="70"/>
      <c r="JN89" s="70"/>
      <c r="JO89" s="70"/>
      <c r="JP89" s="70"/>
      <c r="JQ89" s="70"/>
      <c r="JR89" s="70"/>
      <c r="JS89" s="70"/>
      <c r="JT89" s="70"/>
      <c r="JU89" s="70"/>
      <c r="JV89" s="70"/>
      <c r="JW89" s="70"/>
      <c r="JX89" s="70"/>
      <c r="JY89" s="70"/>
      <c r="JZ89" s="70"/>
      <c r="KA89" s="70"/>
      <c r="KB89" s="70"/>
      <c r="KC89" s="70"/>
      <c r="KD89" s="70"/>
      <c r="KE89" s="70"/>
      <c r="KF89" s="70"/>
      <c r="KG89" s="70"/>
      <c r="KH89" s="70"/>
      <c r="KI89" s="70"/>
      <c r="KJ89" s="70"/>
      <c r="KK89" s="70"/>
      <c r="KL89" s="70"/>
      <c r="KM89" s="70"/>
      <c r="KN89" s="70"/>
      <c r="KO89" s="70"/>
      <c r="KP89" s="70"/>
      <c r="KQ89" s="70"/>
      <c r="KR89" s="70"/>
      <c r="KS89" s="70"/>
      <c r="KT89" s="70"/>
      <c r="KU89" s="70"/>
      <c r="KV89" s="70"/>
      <c r="KW89" s="70"/>
      <c r="KX89" s="70"/>
      <c r="KY89" s="70"/>
      <c r="KZ89" s="70"/>
      <c r="LA89" s="70"/>
      <c r="LB89" s="70"/>
      <c r="LC89" s="70"/>
      <c r="LD89" s="70"/>
      <c r="LE89" s="70"/>
      <c r="LF89" s="70"/>
      <c r="LG89" s="70"/>
      <c r="LH89" s="70"/>
      <c r="LI89" s="70"/>
      <c r="LJ89" s="70"/>
      <c r="LK89" s="70"/>
      <c r="LL89" s="70"/>
      <c r="LM89" s="70"/>
      <c r="LN89" s="70"/>
      <c r="LO89" s="70"/>
      <c r="LP89" s="70"/>
      <c r="LQ89" s="70"/>
      <c r="LR89" s="70"/>
      <c r="LS89" s="70"/>
      <c r="LT89" s="70"/>
      <c r="LU89" s="70"/>
      <c r="LV89" s="70"/>
      <c r="LW89" s="70"/>
      <c r="LX89" s="70"/>
      <c r="LY89" s="70"/>
      <c r="LZ89" s="70"/>
      <c r="MA89" s="70"/>
      <c r="MB89" s="70"/>
      <c r="MC89" s="70"/>
      <c r="MD89" s="70"/>
      <c r="ME89" s="70"/>
      <c r="MF89" s="70"/>
      <c r="MG89" s="70"/>
      <c r="MH89" s="70"/>
      <c r="MI89" s="70"/>
      <c r="MJ89" s="70"/>
      <c r="MK89" s="70"/>
      <c r="ML89" s="70"/>
      <c r="MM89" s="70"/>
      <c r="MN89" s="70"/>
      <c r="MO89" s="70"/>
      <c r="MP89" s="70"/>
      <c r="MQ89" s="70"/>
      <c r="MR89" s="70"/>
      <c r="MS89" s="70"/>
      <c r="MT89" s="70"/>
      <c r="MU89" s="70"/>
      <c r="MV89" s="70"/>
      <c r="MW89" s="70"/>
      <c r="MX89" s="70"/>
      <c r="MY89" s="70"/>
      <c r="MZ89" s="70"/>
      <c r="NA89" s="70"/>
      <c r="NB89" s="70"/>
      <c r="NC89" s="70"/>
      <c r="ND89" s="70"/>
      <c r="NE89" s="70"/>
      <c r="NF89" s="70"/>
      <c r="NG89" s="70"/>
      <c r="NH89" s="70"/>
      <c r="NI89" s="70"/>
      <c r="NJ89" s="70"/>
      <c r="NK89" s="70"/>
      <c r="NL89" s="70"/>
      <c r="NM89" s="70"/>
      <c r="NN89" s="70"/>
      <c r="NO89" s="70"/>
      <c r="NP89" s="70"/>
      <c r="NQ89" s="70"/>
      <c r="NR89" s="70"/>
      <c r="NS89" s="70"/>
      <c r="NT89" s="70"/>
      <c r="NU89" s="70"/>
      <c r="NV89" s="70"/>
      <c r="NW89" s="70"/>
      <c r="NX89" s="70"/>
      <c r="NY89" s="70"/>
      <c r="NZ89" s="70"/>
      <c r="OA89" s="70"/>
      <c r="OB89" s="70"/>
      <c r="OC89" s="70"/>
      <c r="OD89" s="70"/>
      <c r="OE89" s="70"/>
      <c r="OF89" s="70"/>
      <c r="OG89" s="70"/>
      <c r="OH89" s="70"/>
      <c r="OI89" s="70"/>
      <c r="OJ89" s="70"/>
      <c r="OK89" s="70"/>
      <c r="OL89" s="70"/>
      <c r="OM89" s="70"/>
      <c r="ON89" s="70"/>
      <c r="OO89" s="70"/>
      <c r="OP89" s="70"/>
      <c r="OQ89" s="70"/>
      <c r="OR89" s="70"/>
      <c r="OS89" s="70"/>
      <c r="OT89" s="70"/>
      <c r="OU89" s="70"/>
      <c r="OV89" s="70"/>
      <c r="OW89" s="70"/>
      <c r="OX89" s="70"/>
      <c r="OY89" s="70"/>
      <c r="OZ89" s="70"/>
      <c r="PA89" s="70"/>
      <c r="PB89" s="70"/>
      <c r="PC89" s="70"/>
      <c r="PD89" s="70"/>
      <c r="PE89" s="70"/>
      <c r="PF89" s="70"/>
      <c r="PG89" s="70"/>
      <c r="PH89" s="70"/>
      <c r="PI89" s="70"/>
      <c r="PJ89" s="70"/>
      <c r="PK89" s="70"/>
      <c r="PL89" s="70"/>
      <c r="PM89" s="70"/>
      <c r="PN89" s="70"/>
      <c r="PO89" s="70"/>
      <c r="PP89" s="70"/>
      <c r="PQ89" s="70"/>
      <c r="PR89" s="70"/>
      <c r="PS89" s="70"/>
      <c r="PT89" s="70"/>
      <c r="PU89" s="70"/>
      <c r="PV89" s="70"/>
      <c r="PW89" s="70"/>
      <c r="PX89" s="70"/>
      <c r="PY89" s="70"/>
      <c r="PZ89" s="70"/>
      <c r="QA89" s="70"/>
      <c r="QB89" s="70"/>
      <c r="QC89" s="70"/>
      <c r="QD89" s="70"/>
      <c r="QE89" s="70"/>
      <c r="QF89" s="70"/>
      <c r="QG89" s="70"/>
      <c r="QH89" s="70"/>
      <c r="QI89" s="70"/>
      <c r="QJ89" s="70"/>
      <c r="QK89" s="70"/>
      <c r="QL89" s="70"/>
      <c r="QM89" s="70"/>
      <c r="QN89" s="70"/>
      <c r="QO89" s="70"/>
      <c r="QP89" s="70"/>
      <c r="QQ89" s="70"/>
      <c r="QR89" s="70"/>
      <c r="QS89" s="70"/>
      <c r="QT89" s="70"/>
      <c r="QU89" s="70"/>
      <c r="QV89" s="70"/>
      <c r="QW89" s="70"/>
      <c r="QX89" s="70"/>
      <c r="QY89" s="70"/>
      <c r="QZ89" s="70"/>
      <c r="RA89" s="70"/>
      <c r="RB89" s="70"/>
      <c r="RC89" s="70"/>
      <c r="RD89" s="70"/>
      <c r="RE89" s="70"/>
      <c r="RF89" s="70"/>
      <c r="RG89" s="70"/>
      <c r="RH89" s="70"/>
      <c r="RI89" s="70"/>
      <c r="RJ89" s="70"/>
      <c r="RK89" s="70"/>
      <c r="RL89" s="70"/>
      <c r="RM89" s="70"/>
      <c r="RN89" s="70"/>
      <c r="RO89" s="70"/>
      <c r="RP89" s="70"/>
      <c r="RQ89" s="70"/>
      <c r="RR89" s="70"/>
      <c r="RS89" s="70"/>
      <c r="RT89" s="70"/>
      <c r="RU89" s="70"/>
      <c r="RV89" s="70"/>
      <c r="RW89" s="70"/>
      <c r="RX89" s="70"/>
      <c r="RY89" s="70"/>
      <c r="RZ89" s="70"/>
      <c r="SA89" s="70"/>
      <c r="SB89" s="70"/>
      <c r="SC89" s="70"/>
      <c r="SD89" s="70"/>
      <c r="SE89" s="70"/>
      <c r="SF89" s="70"/>
      <c r="SG89" s="70"/>
      <c r="SH89" s="70"/>
      <c r="SI89" s="70"/>
      <c r="SJ89" s="70"/>
      <c r="SK89" s="70"/>
      <c r="SL89" s="70"/>
      <c r="SM89" s="70"/>
      <c r="SN89" s="70"/>
      <c r="SO89" s="70"/>
      <c r="SP89" s="70"/>
      <c r="SQ89" s="70"/>
      <c r="SR89" s="70"/>
      <c r="SS89" s="70"/>
      <c r="ST89" s="70"/>
      <c r="SU89" s="70"/>
      <c r="SV89" s="70"/>
      <c r="SW89" s="70"/>
      <c r="SX89" s="70"/>
      <c r="SY89" s="70"/>
      <c r="SZ89" s="70"/>
      <c r="TA89" s="70"/>
      <c r="TB89" s="70"/>
      <c r="TC89" s="70"/>
      <c r="TD89" s="70"/>
      <c r="TE89" s="70"/>
      <c r="TF89" s="70"/>
      <c r="TG89" s="70"/>
      <c r="TH89" s="70"/>
      <c r="TI89" s="70"/>
      <c r="TJ89" s="70"/>
      <c r="TK89" s="70"/>
      <c r="TL89" s="70"/>
      <c r="TM89" s="70"/>
      <c r="TN89" s="70"/>
      <c r="TO89" s="70"/>
      <c r="TP89" s="70"/>
      <c r="TQ89" s="70"/>
      <c r="TR89" s="70"/>
      <c r="TS89" s="70"/>
      <c r="TT89" s="70"/>
      <c r="TU89" s="70"/>
      <c r="TV89" s="70"/>
      <c r="TW89" s="70"/>
      <c r="TX89" s="70"/>
      <c r="TY89" s="70"/>
      <c r="TZ89" s="70"/>
      <c r="UA89" s="70"/>
      <c r="UB89" s="70"/>
      <c r="UC89" s="70"/>
      <c r="UD89" s="70"/>
      <c r="UE89" s="70"/>
      <c r="UF89" s="70"/>
      <c r="UG89" s="70"/>
      <c r="UH89" s="70"/>
      <c r="UI89" s="70"/>
      <c r="UJ89" s="70"/>
      <c r="UK89" s="70"/>
      <c r="UL89" s="70"/>
      <c r="UM89" s="70"/>
      <c r="UN89" s="70"/>
      <c r="UO89" s="70"/>
      <c r="UP89" s="70"/>
      <c r="UQ89" s="70"/>
      <c r="UR89" s="70"/>
      <c r="US89" s="70"/>
      <c r="UT89" s="70"/>
      <c r="UU89" s="70"/>
      <c r="UV89" s="70"/>
      <c r="UW89" s="70"/>
      <c r="UX89" s="70"/>
      <c r="UY89" s="70"/>
      <c r="UZ89" s="70"/>
      <c r="VA89" s="70"/>
      <c r="VB89" s="70"/>
      <c r="VC89" s="70"/>
      <c r="VD89" s="70"/>
      <c r="VE89" s="70"/>
      <c r="VF89" s="70"/>
      <c r="VG89" s="70"/>
      <c r="VH89" s="70"/>
      <c r="VI89" s="70"/>
      <c r="VJ89" s="70"/>
      <c r="VK89" s="70"/>
      <c r="VL89" s="70"/>
      <c r="VM89" s="70"/>
      <c r="VN89" s="70"/>
      <c r="VO89" s="70"/>
      <c r="VP89" s="70"/>
      <c r="VQ89" s="70"/>
      <c r="VR89" s="70"/>
      <c r="VS89" s="70"/>
      <c r="VT89" s="70"/>
      <c r="VU89" s="70"/>
      <c r="VV89" s="70"/>
      <c r="VW89" s="70"/>
      <c r="VX89" s="70"/>
      <c r="VY89" s="70"/>
      <c r="VZ89" s="70"/>
      <c r="WA89" s="70"/>
      <c r="WB89" s="70"/>
      <c r="WC89" s="70"/>
      <c r="WD89" s="70"/>
      <c r="WE89" s="70"/>
      <c r="WF89" s="70"/>
      <c r="WG89" s="70"/>
      <c r="WH89" s="70"/>
      <c r="WI89" s="70"/>
      <c r="WJ89" s="70"/>
      <c r="WK89" s="70"/>
      <c r="WL89" s="70"/>
      <c r="WM89" s="70"/>
      <c r="WN89" s="70"/>
      <c r="WO89" s="70"/>
      <c r="WP89" s="70"/>
      <c r="WQ89" s="70"/>
      <c r="WR89" s="70"/>
      <c r="WS89" s="70"/>
      <c r="WT89" s="70"/>
      <c r="WU89" s="70"/>
      <c r="WV89" s="70"/>
      <c r="WW89" s="70"/>
      <c r="WX89" s="70"/>
      <c r="WY89" s="70"/>
      <c r="WZ89" s="70"/>
      <c r="XA89" s="70"/>
      <c r="XB89" s="70"/>
      <c r="XC89" s="70"/>
      <c r="XD89" s="70"/>
      <c r="XE89" s="70"/>
      <c r="XF89" s="70"/>
      <c r="XG89" s="70"/>
      <c r="XH89" s="70"/>
      <c r="XI89" s="70"/>
      <c r="XJ89" s="70"/>
      <c r="XK89" s="70"/>
      <c r="XL89" s="70"/>
      <c r="XM89" s="70"/>
      <c r="XN89" s="70"/>
      <c r="XO89" s="70"/>
      <c r="XP89" s="70"/>
      <c r="XQ89" s="70"/>
      <c r="XR89" s="70"/>
      <c r="XS89" s="70"/>
      <c r="XT89" s="70"/>
      <c r="XU89" s="70"/>
      <c r="XV89" s="70"/>
      <c r="XW89" s="70"/>
      <c r="XX89" s="70"/>
      <c r="XY89" s="70"/>
      <c r="XZ89" s="70"/>
      <c r="YA89" s="70"/>
      <c r="YB89" s="70"/>
      <c r="YC89" s="70"/>
      <c r="YD89" s="70"/>
      <c r="YE89" s="70"/>
      <c r="YF89" s="70"/>
      <c r="YG89" s="70"/>
      <c r="YH89" s="70"/>
      <c r="YI89" s="70"/>
      <c r="YJ89" s="70"/>
      <c r="YK89" s="70"/>
      <c r="YL89" s="70"/>
      <c r="YM89" s="70"/>
      <c r="YN89" s="70"/>
      <c r="YO89" s="70"/>
      <c r="YP89" s="70"/>
      <c r="YQ89" s="70"/>
      <c r="YR89" s="70"/>
      <c r="YS89" s="70"/>
      <c r="YT89" s="70"/>
      <c r="YU89" s="70"/>
      <c r="YV89" s="70"/>
      <c r="YW89" s="70"/>
      <c r="YX89" s="70"/>
      <c r="YY89" s="70"/>
      <c r="YZ89" s="70"/>
      <c r="ZA89" s="70"/>
      <c r="ZB89" s="70"/>
      <c r="ZC89" s="70"/>
      <c r="ZD89" s="70"/>
      <c r="ZE89" s="70"/>
      <c r="ZF89" s="70"/>
      <c r="ZG89" s="70"/>
      <c r="ZH89" s="70"/>
      <c r="ZI89" s="70"/>
      <c r="ZJ89" s="70"/>
      <c r="ZK89" s="70"/>
      <c r="ZL89" s="70"/>
      <c r="ZM89" s="70"/>
      <c r="ZN89" s="70"/>
      <c r="ZO89" s="70"/>
      <c r="ZP89" s="70"/>
      <c r="ZQ89" s="70"/>
      <c r="ZR89" s="70"/>
      <c r="ZS89" s="70"/>
      <c r="ZT89" s="70"/>
      <c r="ZU89" s="70"/>
      <c r="ZV89" s="70"/>
      <c r="ZW89" s="70"/>
      <c r="ZX89" s="70"/>
      <c r="ZY89" s="70"/>
      <c r="ZZ89" s="70"/>
      <c r="AAA89" s="70"/>
      <c r="AAB89" s="70"/>
      <c r="AAC89" s="70"/>
      <c r="AAD89" s="70"/>
      <c r="AAE89" s="70"/>
      <c r="AAF89" s="70"/>
      <c r="AAG89" s="70"/>
      <c r="AAH89" s="70"/>
      <c r="AAI89" s="70"/>
      <c r="AAJ89" s="70"/>
      <c r="AAK89" s="70"/>
      <c r="AAL89" s="70"/>
      <c r="AAM89" s="70"/>
      <c r="AAN89" s="70"/>
      <c r="AAO89" s="70"/>
      <c r="AAP89" s="70"/>
      <c r="AAQ89" s="70"/>
      <c r="AAR89" s="70"/>
      <c r="AAS89" s="70"/>
      <c r="AAT89" s="70"/>
      <c r="AAU89" s="70"/>
      <c r="AAV89" s="70"/>
      <c r="AAW89" s="70"/>
      <c r="AAX89" s="70"/>
      <c r="AAY89" s="70"/>
      <c r="AAZ89" s="70"/>
      <c r="ABA89" s="70"/>
      <c r="ABB89" s="70"/>
      <c r="ABC89" s="70"/>
      <c r="ABD89" s="70"/>
      <c r="ABE89" s="70"/>
      <c r="ABF89" s="70"/>
      <c r="ABG89" s="70"/>
      <c r="ABH89" s="70"/>
      <c r="ABI89" s="70"/>
      <c r="ABJ89" s="70"/>
      <c r="ABK89" s="70"/>
      <c r="ABL89" s="70"/>
      <c r="ABM89" s="70"/>
      <c r="ABN89" s="70"/>
      <c r="ABO89" s="70"/>
      <c r="ABP89" s="70"/>
      <c r="ABQ89" s="70"/>
      <c r="ABR89" s="70"/>
      <c r="ABS89" s="70"/>
      <c r="ABT89" s="70"/>
      <c r="ABU89" s="70"/>
      <c r="ABV89" s="70"/>
      <c r="ABW89" s="70"/>
      <c r="ABX89" s="70"/>
      <c r="ABY89" s="70"/>
      <c r="ABZ89" s="70"/>
      <c r="ACA89" s="70"/>
      <c r="ACB89" s="70"/>
      <c r="ACC89" s="70"/>
      <c r="ACD89" s="70"/>
      <c r="ACE89" s="70"/>
      <c r="ACF89" s="70"/>
      <c r="ACG89" s="70"/>
      <c r="ACH89" s="70"/>
      <c r="ACI89" s="70"/>
      <c r="ACJ89" s="70"/>
      <c r="ACK89" s="70"/>
      <c r="ACL89" s="70"/>
      <c r="ACM89" s="70"/>
      <c r="ACN89" s="70"/>
      <c r="ACO89" s="70"/>
      <c r="ACP89" s="70"/>
      <c r="ACQ89" s="70"/>
      <c r="ACR89" s="70"/>
      <c r="ACS89" s="70"/>
      <c r="ACT89" s="70"/>
      <c r="ACU89" s="70"/>
      <c r="ACV89" s="70"/>
      <c r="ACW89" s="70"/>
      <c r="ACX89" s="70"/>
      <c r="ACY89" s="70"/>
      <c r="ACZ89" s="70"/>
      <c r="ADA89" s="70"/>
      <c r="ADB89" s="70"/>
      <c r="ADC89" s="70"/>
      <c r="ADD89" s="70"/>
      <c r="ADE89" s="70"/>
      <c r="ADF89" s="70"/>
      <c r="ADG89" s="70"/>
      <c r="ADH89" s="70"/>
      <c r="ADI89" s="70"/>
      <c r="ADJ89" s="70"/>
      <c r="ADK89" s="70"/>
      <c r="ADL89" s="70"/>
      <c r="ADM89" s="70"/>
      <c r="ADN89" s="70"/>
      <c r="ADO89" s="70"/>
      <c r="ADP89" s="70"/>
      <c r="ADQ89" s="70"/>
      <c r="ADR89" s="70"/>
      <c r="ADS89" s="70"/>
      <c r="ADT89" s="70"/>
      <c r="ADU89" s="70"/>
      <c r="ADV89" s="70"/>
      <c r="ADW89" s="70"/>
      <c r="ADX89" s="70"/>
      <c r="ADY89" s="70"/>
      <c r="ADZ89" s="70"/>
      <c r="AEA89" s="70"/>
      <c r="AEB89" s="70"/>
      <c r="AEC89" s="70"/>
      <c r="AED89" s="70"/>
      <c r="AEE89" s="70"/>
      <c r="AEF89" s="70"/>
      <c r="AEG89" s="70"/>
      <c r="AEH89" s="70"/>
      <c r="AEI89" s="70"/>
      <c r="AEJ89" s="70"/>
      <c r="AEK89" s="70"/>
      <c r="AEL89" s="70"/>
      <c r="AEM89" s="70"/>
      <c r="AEN89" s="70"/>
      <c r="AEO89" s="70"/>
      <c r="AEP89" s="70"/>
      <c r="AEQ89" s="70"/>
      <c r="AER89" s="70"/>
      <c r="AES89" s="70"/>
      <c r="AET89" s="70"/>
      <c r="AEU89" s="70"/>
      <c r="AEV89" s="70"/>
      <c r="AEW89" s="70"/>
      <c r="AEX89" s="70"/>
      <c r="AEY89" s="70"/>
      <c r="AEZ89" s="70"/>
      <c r="AFA89" s="70"/>
      <c r="AFB89" s="70"/>
      <c r="AFC89" s="70"/>
      <c r="AFD89" s="70"/>
      <c r="AFE89" s="70"/>
      <c r="AFF89" s="70"/>
      <c r="AFG89" s="70"/>
      <c r="AFH89" s="70"/>
      <c r="AFI89" s="70"/>
      <c r="AFJ89" s="70"/>
      <c r="AFK89" s="70"/>
      <c r="AFL89" s="70"/>
      <c r="AFM89" s="70"/>
      <c r="AFN89" s="70"/>
      <c r="AFO89" s="70"/>
      <c r="AFP89" s="70"/>
      <c r="AFQ89" s="70"/>
      <c r="AFR89" s="70"/>
      <c r="AFS89" s="70"/>
      <c r="AFT89" s="70"/>
      <c r="AFU89" s="70"/>
      <c r="AFV89" s="70"/>
      <c r="AFW89" s="70"/>
      <c r="AFX89" s="70"/>
      <c r="AFY89" s="70"/>
      <c r="AFZ89" s="70"/>
      <c r="AGA89" s="70"/>
      <c r="AGB89" s="70"/>
      <c r="AGC89" s="70"/>
      <c r="AGD89" s="70"/>
      <c r="AGE89" s="70"/>
      <c r="AGF89" s="70"/>
      <c r="AGG89" s="70"/>
      <c r="AGH89" s="70"/>
      <c r="AGI89" s="70"/>
      <c r="AGJ89" s="70"/>
      <c r="AGK89" s="70"/>
      <c r="AGL89" s="70"/>
      <c r="AGM89" s="70"/>
      <c r="AGN89" s="70"/>
      <c r="AGO89" s="70"/>
      <c r="AGP89" s="70"/>
      <c r="AGQ89" s="70"/>
      <c r="AGR89" s="70"/>
      <c r="AGS89" s="70"/>
      <c r="AGT89" s="70"/>
      <c r="AGU89" s="70"/>
      <c r="AGV89" s="70"/>
      <c r="AGW89" s="70"/>
      <c r="AGX89" s="70"/>
      <c r="AGY89" s="70"/>
      <c r="AGZ89" s="70"/>
      <c r="AHA89" s="70"/>
      <c r="AHB89" s="70"/>
      <c r="AHC89" s="70"/>
      <c r="AHD89" s="70"/>
      <c r="AHE89" s="70"/>
      <c r="AHF89" s="70"/>
      <c r="AHG89" s="70"/>
      <c r="AHH89" s="70"/>
      <c r="AHI89" s="70"/>
      <c r="AHJ89" s="70"/>
      <c r="AHK89" s="70"/>
      <c r="AHL89" s="70"/>
      <c r="AHM89" s="70"/>
      <c r="AHN89" s="70"/>
      <c r="AHO89" s="70"/>
      <c r="AHP89" s="70"/>
      <c r="AHQ89" s="70"/>
      <c r="AHR89" s="70"/>
      <c r="AHS89" s="70"/>
      <c r="AHT89" s="70"/>
      <c r="AHU89" s="70"/>
      <c r="AHV89" s="70"/>
      <c r="AHW89" s="70"/>
      <c r="AHX89" s="70"/>
      <c r="AHY89" s="70"/>
      <c r="AHZ89" s="70"/>
      <c r="AIA89" s="70"/>
      <c r="AIB89" s="70"/>
      <c r="AIC89" s="70"/>
      <c r="AID89" s="70"/>
      <c r="AIE89" s="70"/>
      <c r="AIF89" s="70"/>
      <c r="AIG89" s="70"/>
      <c r="AIH89" s="70"/>
      <c r="AII89" s="70"/>
      <c r="AIJ89" s="70"/>
      <c r="AIK89" s="70"/>
      <c r="AIL89" s="70"/>
      <c r="AIM89" s="70"/>
      <c r="AIN89" s="70"/>
      <c r="AIO89" s="70"/>
      <c r="AIP89" s="70"/>
      <c r="AIQ89" s="70"/>
      <c r="AIR89" s="70"/>
      <c r="AIS89" s="70"/>
      <c r="AIT89" s="70"/>
      <c r="AIU89" s="70"/>
      <c r="AIV89" s="70"/>
      <c r="AIW89" s="70"/>
      <c r="AIX89" s="70"/>
      <c r="AIY89" s="70"/>
      <c r="AIZ89" s="70"/>
      <c r="AJA89" s="70"/>
      <c r="AJB89" s="70"/>
      <c r="AJC89" s="70"/>
      <c r="AJD89" s="70"/>
      <c r="AJE89" s="70"/>
      <c r="AJF89" s="70"/>
      <c r="AJG89" s="70"/>
      <c r="AJH89" s="70"/>
      <c r="AJI89" s="70"/>
      <c r="AJJ89" s="70"/>
      <c r="AJK89" s="70"/>
      <c r="AJL89" s="70"/>
      <c r="AJM89" s="70"/>
      <c r="AJN89" s="70"/>
      <c r="AJO89" s="70"/>
      <c r="AJP89" s="70"/>
      <c r="AJQ89" s="70"/>
      <c r="AJR89" s="70"/>
      <c r="AJS89" s="70"/>
      <c r="AJT89" s="70"/>
      <c r="AJU89" s="70"/>
      <c r="AJV89" s="70"/>
      <c r="AJW89" s="70"/>
      <c r="AJX89" s="70"/>
      <c r="AJY89" s="70"/>
      <c r="AJZ89" s="70"/>
      <c r="AKA89" s="70"/>
      <c r="AKB89" s="70"/>
      <c r="AKC89" s="70"/>
      <c r="AKD89" s="70"/>
      <c r="AKE89" s="70"/>
      <c r="AKF89" s="70"/>
      <c r="AKG89" s="70"/>
      <c r="AKH89" s="70"/>
      <c r="AKI89" s="70"/>
      <c r="AKJ89" s="70"/>
      <c r="AKK89" s="70"/>
      <c r="AKL89" s="70"/>
      <c r="AKM89" s="70"/>
      <c r="AKN89" s="70"/>
      <c r="AKO89" s="70"/>
      <c r="AKP89" s="70"/>
      <c r="AKQ89" s="70"/>
      <c r="AKR89" s="70"/>
      <c r="AKS89" s="70"/>
      <c r="AKT89" s="70"/>
      <c r="AKU89" s="70"/>
      <c r="AKV89" s="70"/>
      <c r="AKW89" s="70"/>
      <c r="AKX89" s="70"/>
      <c r="AKY89" s="70"/>
      <c r="AKZ89" s="70"/>
      <c r="ALA89" s="70"/>
      <c r="ALB89" s="70"/>
      <c r="ALC89" s="70"/>
      <c r="ALD89" s="70"/>
      <c r="ALE89" s="70"/>
      <c r="ALF89" s="70"/>
      <c r="ALG89" s="70"/>
      <c r="ALH89" s="70"/>
      <c r="ALI89" s="70"/>
      <c r="ALJ89" s="70"/>
      <c r="ALK89" s="70"/>
      <c r="ALL89" s="70"/>
      <c r="ALM89" s="70"/>
      <c r="ALN89" s="70"/>
      <c r="ALO89" s="70"/>
      <c r="ALP89" s="70"/>
      <c r="ALQ89" s="70"/>
      <c r="ALR89" s="70"/>
      <c r="ALS89" s="70"/>
      <c r="ALT89" s="70"/>
      <c r="ALU89" s="70"/>
      <c r="ALV89" s="70"/>
      <c r="ALW89" s="70"/>
      <c r="ALX89" s="70"/>
      <c r="ALY89" s="70"/>
      <c r="ALZ89" s="70"/>
      <c r="AMA89" s="70"/>
      <c r="AMB89" s="70"/>
      <c r="AMC89" s="70"/>
      <c r="AMD89" s="70"/>
      <c r="AME89" s="70"/>
      <c r="AMF89" s="70"/>
      <c r="AMG89" s="70"/>
      <c r="AMH89" s="70"/>
      <c r="AMI89" s="70"/>
      <c r="AMJ89" s="70"/>
      <c r="AMK89" s="70"/>
      <c r="AML89" s="70"/>
      <c r="AMM89" s="70"/>
      <c r="AMN89" s="70"/>
      <c r="AMO89" s="70"/>
      <c r="AMP89" s="70"/>
      <c r="AMQ89" s="70"/>
      <c r="AMR89" s="70"/>
      <c r="AMS89" s="70"/>
      <c r="AMT89" s="70"/>
      <c r="AMU89" s="70"/>
      <c r="AMV89" s="70"/>
      <c r="AMW89" s="70"/>
      <c r="AMX89" s="70"/>
      <c r="AMY89" s="70"/>
      <c r="AMZ89" s="70"/>
      <c r="ANA89" s="70"/>
      <c r="ANB89" s="70"/>
      <c r="ANC89" s="70"/>
      <c r="AND89" s="70"/>
      <c r="ANE89" s="70"/>
      <c r="ANF89" s="70"/>
      <c r="ANG89" s="70"/>
      <c r="ANH89" s="70"/>
      <c r="ANI89" s="70"/>
      <c r="ANJ89" s="70"/>
      <c r="ANK89" s="70"/>
      <c r="ANL89" s="70"/>
      <c r="ANM89" s="70"/>
      <c r="ANN89" s="70"/>
      <c r="ANO89" s="70"/>
      <c r="ANP89" s="70"/>
      <c r="ANQ89" s="70"/>
      <c r="ANR89" s="70"/>
      <c r="ANS89" s="70"/>
      <c r="ANT89" s="70"/>
      <c r="ANU89" s="70"/>
      <c r="ANV89" s="70"/>
      <c r="ANW89" s="70"/>
      <c r="ANX89" s="70"/>
      <c r="ANY89" s="70"/>
      <c r="ANZ89" s="70"/>
      <c r="AOA89" s="70"/>
      <c r="AOB89" s="70"/>
      <c r="AOC89" s="70"/>
      <c r="AOD89" s="70"/>
      <c r="AOE89" s="70"/>
      <c r="AOF89" s="70"/>
      <c r="AOG89" s="70"/>
      <c r="AOH89" s="70"/>
      <c r="AOI89" s="70"/>
      <c r="AOJ89" s="70"/>
      <c r="AOK89" s="70"/>
      <c r="AOL89" s="70"/>
      <c r="AOM89" s="70"/>
      <c r="AON89" s="70"/>
      <c r="AOO89" s="70"/>
      <c r="AOP89" s="70"/>
      <c r="AOQ89" s="70"/>
      <c r="AOR89" s="70"/>
      <c r="AOS89" s="70"/>
      <c r="AOT89" s="70"/>
      <c r="AOU89" s="70"/>
      <c r="AOV89" s="70"/>
      <c r="AOW89" s="70"/>
      <c r="AOX89" s="70"/>
      <c r="AOY89" s="70"/>
      <c r="AOZ89" s="70"/>
      <c r="APA89" s="70"/>
      <c r="APB89" s="70"/>
      <c r="APC89" s="70"/>
      <c r="APD89" s="70"/>
      <c r="APE89" s="70"/>
      <c r="APF89" s="70"/>
      <c r="APG89" s="70"/>
      <c r="APH89" s="70"/>
      <c r="API89" s="70"/>
      <c r="APJ89" s="70"/>
      <c r="APK89" s="70"/>
      <c r="APL89" s="70"/>
      <c r="APM89" s="70"/>
      <c r="APN89" s="70"/>
      <c r="APO89" s="70"/>
      <c r="APP89" s="70"/>
      <c r="APQ89" s="70"/>
      <c r="APR89" s="70"/>
      <c r="APS89" s="70"/>
      <c r="APT89" s="70"/>
      <c r="APU89" s="70"/>
      <c r="APV89" s="70"/>
      <c r="APW89" s="70"/>
      <c r="APX89" s="70"/>
      <c r="APY89" s="70"/>
      <c r="APZ89" s="70"/>
    </row>
    <row r="90" spans="1:1118" s="69" customFormat="1" ht="34" x14ac:dyDescent="0.15">
      <c r="A90" s="82" t="s">
        <v>811</v>
      </c>
      <c r="B90" s="155">
        <f>SUM(B63:B89)</f>
        <v>68992.903649431333</v>
      </c>
      <c r="C90" s="155">
        <f t="shared" ref="C90:P90" si="2">SUM(C63:C89)</f>
        <v>495991.70080978161</v>
      </c>
      <c r="D90" s="155">
        <f t="shared" si="2"/>
        <v>5031.8393209589558</v>
      </c>
      <c r="E90" s="155">
        <f t="shared" si="2"/>
        <v>9.552451891061521</v>
      </c>
      <c r="F90" s="155">
        <f t="shared" si="2"/>
        <v>131147.39346285461</v>
      </c>
      <c r="G90" s="155">
        <f t="shared" si="2"/>
        <v>1704.3144895874914</v>
      </c>
      <c r="H90" s="155">
        <f t="shared" si="2"/>
        <v>155633.44891100316</v>
      </c>
      <c r="I90" s="155">
        <f t="shared" si="2"/>
        <v>222832.15181017917</v>
      </c>
      <c r="J90" s="155">
        <f t="shared" si="2"/>
        <v>173447.09098145241</v>
      </c>
      <c r="K90" s="155">
        <f t="shared" si="2"/>
        <v>29970.45843289296</v>
      </c>
      <c r="L90" s="155">
        <f t="shared" si="2"/>
        <v>29029.833365884886</v>
      </c>
      <c r="M90" s="155">
        <f t="shared" si="2"/>
        <v>48798.220560692425</v>
      </c>
      <c r="N90" s="155">
        <f t="shared" si="2"/>
        <v>216.33366590194001</v>
      </c>
      <c r="O90" s="155">
        <f t="shared" si="2"/>
        <v>1362805.2419125121</v>
      </c>
      <c r="P90" s="155">
        <f t="shared" si="2"/>
        <v>24602.966277128318</v>
      </c>
      <c r="Q90" s="2"/>
      <c r="R90" s="2"/>
      <c r="S90" s="327"/>
      <c r="T90" s="875"/>
      <c r="U90" s="2"/>
      <c r="V90" s="2"/>
      <c r="W90" s="2"/>
      <c r="X90" s="2"/>
      <c r="Y90" s="2"/>
      <c r="Z90" s="2"/>
      <c r="AA90" s="12"/>
      <c r="AB90" s="12"/>
      <c r="AC90" s="2"/>
      <c r="AD90" s="2"/>
      <c r="AE90" s="2"/>
      <c r="AF90" s="2"/>
      <c r="AG90" s="2"/>
      <c r="AH90" s="2"/>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c r="CL90" s="70"/>
      <c r="CM90" s="70"/>
      <c r="CN90" s="70"/>
      <c r="CO90" s="70"/>
      <c r="CP90" s="70"/>
      <c r="CQ90" s="70"/>
      <c r="CR90" s="70"/>
      <c r="CS90" s="70"/>
      <c r="CT90" s="70"/>
      <c r="CU90" s="70"/>
      <c r="CV90" s="70"/>
      <c r="CW90" s="70"/>
      <c r="CX90" s="70"/>
      <c r="CY90" s="70"/>
      <c r="CZ90" s="70"/>
      <c r="DA90" s="70"/>
      <c r="DB90" s="70"/>
      <c r="DC90" s="70"/>
      <c r="DD90" s="70"/>
      <c r="DE90" s="70"/>
      <c r="DF90" s="70"/>
      <c r="DG90" s="70"/>
      <c r="DH90" s="70"/>
      <c r="DI90" s="70"/>
      <c r="DJ90" s="70"/>
      <c r="DK90" s="70"/>
      <c r="DL90" s="70"/>
      <c r="DM90" s="70"/>
      <c r="DN90" s="70"/>
      <c r="DO90" s="70"/>
      <c r="DP90" s="70"/>
      <c r="DQ90" s="70"/>
      <c r="DR90" s="70"/>
      <c r="DS90" s="70"/>
      <c r="DT90" s="70"/>
      <c r="DU90" s="70"/>
      <c r="DV90" s="70"/>
      <c r="DW90" s="70"/>
      <c r="DX90" s="70"/>
      <c r="DY90" s="70"/>
      <c r="DZ90" s="70"/>
      <c r="EA90" s="70"/>
      <c r="EB90" s="70"/>
      <c r="EC90" s="70"/>
      <c r="ED90" s="70"/>
      <c r="EE90" s="70"/>
      <c r="EF90" s="70"/>
      <c r="EG90" s="70"/>
      <c r="EH90" s="70"/>
      <c r="EI90" s="70"/>
      <c r="EJ90" s="70"/>
      <c r="EK90" s="70"/>
      <c r="EL90" s="70"/>
      <c r="EM90" s="70"/>
      <c r="EN90" s="70"/>
      <c r="EO90" s="70"/>
      <c r="EP90" s="70"/>
      <c r="EQ90" s="70"/>
      <c r="ER90" s="70"/>
      <c r="ES90" s="70"/>
      <c r="ET90" s="70"/>
      <c r="EU90" s="70"/>
      <c r="EV90" s="70"/>
      <c r="EW90" s="70"/>
      <c r="EX90" s="70"/>
      <c r="EY90" s="70"/>
      <c r="EZ90" s="70"/>
      <c r="FA90" s="70"/>
      <c r="FB90" s="70"/>
      <c r="FC90" s="70"/>
      <c r="FD90" s="70"/>
      <c r="FE90" s="70"/>
      <c r="FF90" s="70"/>
      <c r="FG90" s="70"/>
      <c r="FH90" s="70"/>
      <c r="FI90" s="70"/>
      <c r="FJ90" s="70"/>
      <c r="FK90" s="70"/>
      <c r="FL90" s="70"/>
      <c r="FM90" s="70"/>
      <c r="FN90" s="70"/>
      <c r="FO90" s="70"/>
      <c r="FP90" s="70"/>
      <c r="FQ90" s="70"/>
      <c r="FR90" s="70"/>
      <c r="FS90" s="70"/>
      <c r="FT90" s="70"/>
      <c r="FU90" s="70"/>
      <c r="FV90" s="70"/>
      <c r="FW90" s="70"/>
      <c r="FX90" s="70"/>
      <c r="FY90" s="70"/>
      <c r="FZ90" s="70"/>
      <c r="GA90" s="70"/>
      <c r="GB90" s="70"/>
      <c r="GC90" s="70"/>
      <c r="GD90" s="70"/>
      <c r="GE90" s="70"/>
      <c r="GF90" s="70"/>
      <c r="GG90" s="70"/>
      <c r="GH90" s="70"/>
      <c r="GI90" s="70"/>
      <c r="GJ90" s="70"/>
      <c r="GK90" s="70"/>
      <c r="GL90" s="70"/>
      <c r="GM90" s="70"/>
      <c r="GN90" s="70"/>
      <c r="GO90" s="70"/>
      <c r="GP90" s="70"/>
      <c r="GQ90" s="70"/>
      <c r="GR90" s="70"/>
      <c r="GS90" s="70"/>
      <c r="GT90" s="70"/>
      <c r="GU90" s="70"/>
      <c r="GV90" s="70"/>
      <c r="GW90" s="70"/>
      <c r="GX90" s="70"/>
      <c r="GY90" s="70"/>
      <c r="GZ90" s="70"/>
      <c r="HA90" s="70"/>
      <c r="HB90" s="70"/>
      <c r="HC90" s="70"/>
      <c r="HD90" s="70"/>
      <c r="HE90" s="70"/>
      <c r="HF90" s="70"/>
      <c r="HG90" s="70"/>
      <c r="HH90" s="70"/>
      <c r="HI90" s="70"/>
      <c r="HJ90" s="70"/>
      <c r="HK90" s="70"/>
      <c r="HL90" s="70"/>
      <c r="HM90" s="70"/>
      <c r="HN90" s="70"/>
      <c r="HO90" s="70"/>
      <c r="HP90" s="70"/>
      <c r="HQ90" s="70"/>
      <c r="HR90" s="70"/>
      <c r="HS90" s="70"/>
      <c r="HT90" s="70"/>
      <c r="HU90" s="70"/>
      <c r="HV90" s="70"/>
      <c r="HW90" s="70"/>
      <c r="HX90" s="70"/>
      <c r="HY90" s="70"/>
      <c r="HZ90" s="70"/>
      <c r="IA90" s="70"/>
      <c r="IB90" s="70"/>
      <c r="IC90" s="70"/>
      <c r="ID90" s="70"/>
      <c r="IE90" s="70"/>
      <c r="IF90" s="70"/>
      <c r="IG90" s="70"/>
      <c r="IH90" s="70"/>
      <c r="II90" s="70"/>
      <c r="IJ90" s="70"/>
      <c r="IK90" s="70"/>
      <c r="IL90" s="70"/>
      <c r="IM90" s="70"/>
      <c r="IN90" s="70"/>
      <c r="IO90" s="70"/>
      <c r="IP90" s="70"/>
      <c r="IQ90" s="70"/>
      <c r="IR90" s="70"/>
      <c r="IS90" s="70"/>
      <c r="IT90" s="70"/>
      <c r="IU90" s="70"/>
      <c r="IV90" s="70"/>
      <c r="IW90" s="70"/>
      <c r="IX90" s="70"/>
      <c r="IY90" s="70"/>
      <c r="IZ90" s="70"/>
      <c r="JA90" s="70"/>
      <c r="JB90" s="70"/>
      <c r="JC90" s="70"/>
      <c r="JD90" s="70"/>
      <c r="JE90" s="70"/>
      <c r="JF90" s="70"/>
      <c r="JG90" s="70"/>
      <c r="JH90" s="70"/>
      <c r="JI90" s="70"/>
      <c r="JJ90" s="70"/>
      <c r="JK90" s="70"/>
      <c r="JL90" s="70"/>
      <c r="JM90" s="70"/>
      <c r="JN90" s="70"/>
      <c r="JO90" s="70"/>
      <c r="JP90" s="70"/>
      <c r="JQ90" s="70"/>
      <c r="JR90" s="70"/>
      <c r="JS90" s="70"/>
      <c r="JT90" s="70"/>
      <c r="JU90" s="70"/>
      <c r="JV90" s="70"/>
      <c r="JW90" s="70"/>
      <c r="JX90" s="70"/>
      <c r="JY90" s="70"/>
      <c r="JZ90" s="70"/>
      <c r="KA90" s="70"/>
      <c r="KB90" s="70"/>
      <c r="KC90" s="70"/>
      <c r="KD90" s="70"/>
      <c r="KE90" s="70"/>
      <c r="KF90" s="70"/>
      <c r="KG90" s="70"/>
      <c r="KH90" s="70"/>
      <c r="KI90" s="70"/>
      <c r="KJ90" s="70"/>
      <c r="KK90" s="70"/>
      <c r="KL90" s="70"/>
      <c r="KM90" s="70"/>
      <c r="KN90" s="70"/>
      <c r="KO90" s="70"/>
      <c r="KP90" s="70"/>
      <c r="KQ90" s="70"/>
      <c r="KR90" s="70"/>
      <c r="KS90" s="70"/>
      <c r="KT90" s="70"/>
      <c r="KU90" s="70"/>
      <c r="KV90" s="70"/>
      <c r="KW90" s="70"/>
      <c r="KX90" s="70"/>
      <c r="KY90" s="70"/>
      <c r="KZ90" s="70"/>
      <c r="LA90" s="70"/>
      <c r="LB90" s="70"/>
      <c r="LC90" s="70"/>
      <c r="LD90" s="70"/>
      <c r="LE90" s="70"/>
      <c r="LF90" s="70"/>
      <c r="LG90" s="70"/>
      <c r="LH90" s="70"/>
      <c r="LI90" s="70"/>
      <c r="LJ90" s="70"/>
      <c r="LK90" s="70"/>
      <c r="LL90" s="70"/>
      <c r="LM90" s="70"/>
      <c r="LN90" s="70"/>
      <c r="LO90" s="70"/>
      <c r="LP90" s="70"/>
      <c r="LQ90" s="70"/>
      <c r="LR90" s="70"/>
      <c r="LS90" s="70"/>
      <c r="LT90" s="70"/>
      <c r="LU90" s="70"/>
      <c r="LV90" s="70"/>
      <c r="LW90" s="70"/>
      <c r="LX90" s="70"/>
      <c r="LY90" s="70"/>
      <c r="LZ90" s="70"/>
      <c r="MA90" s="70"/>
      <c r="MB90" s="70"/>
      <c r="MC90" s="70"/>
      <c r="MD90" s="70"/>
      <c r="ME90" s="70"/>
      <c r="MF90" s="70"/>
      <c r="MG90" s="70"/>
      <c r="MH90" s="70"/>
      <c r="MI90" s="70"/>
      <c r="MJ90" s="70"/>
      <c r="MK90" s="70"/>
      <c r="ML90" s="70"/>
      <c r="MM90" s="70"/>
      <c r="MN90" s="70"/>
      <c r="MO90" s="70"/>
      <c r="MP90" s="70"/>
      <c r="MQ90" s="70"/>
      <c r="MR90" s="70"/>
      <c r="MS90" s="70"/>
      <c r="MT90" s="70"/>
      <c r="MU90" s="70"/>
      <c r="MV90" s="70"/>
      <c r="MW90" s="70"/>
      <c r="MX90" s="70"/>
      <c r="MY90" s="70"/>
      <c r="MZ90" s="70"/>
      <c r="NA90" s="70"/>
      <c r="NB90" s="70"/>
      <c r="NC90" s="70"/>
      <c r="ND90" s="70"/>
      <c r="NE90" s="70"/>
      <c r="NF90" s="70"/>
      <c r="NG90" s="70"/>
      <c r="NH90" s="70"/>
      <c r="NI90" s="70"/>
      <c r="NJ90" s="70"/>
      <c r="NK90" s="70"/>
      <c r="NL90" s="70"/>
      <c r="NM90" s="70"/>
      <c r="NN90" s="70"/>
      <c r="NO90" s="70"/>
      <c r="NP90" s="70"/>
      <c r="NQ90" s="70"/>
      <c r="NR90" s="70"/>
      <c r="NS90" s="70"/>
      <c r="NT90" s="70"/>
      <c r="NU90" s="70"/>
      <c r="NV90" s="70"/>
      <c r="NW90" s="70"/>
      <c r="NX90" s="70"/>
      <c r="NY90" s="70"/>
      <c r="NZ90" s="70"/>
      <c r="OA90" s="70"/>
      <c r="OB90" s="70"/>
      <c r="OC90" s="70"/>
      <c r="OD90" s="70"/>
      <c r="OE90" s="70"/>
      <c r="OF90" s="70"/>
      <c r="OG90" s="70"/>
      <c r="OH90" s="70"/>
      <c r="OI90" s="70"/>
      <c r="OJ90" s="70"/>
      <c r="OK90" s="70"/>
      <c r="OL90" s="70"/>
      <c r="OM90" s="70"/>
      <c r="ON90" s="70"/>
      <c r="OO90" s="70"/>
      <c r="OP90" s="70"/>
      <c r="OQ90" s="70"/>
      <c r="OR90" s="70"/>
      <c r="OS90" s="70"/>
      <c r="OT90" s="70"/>
      <c r="OU90" s="70"/>
      <c r="OV90" s="70"/>
      <c r="OW90" s="70"/>
      <c r="OX90" s="70"/>
      <c r="OY90" s="70"/>
      <c r="OZ90" s="70"/>
      <c r="PA90" s="70"/>
      <c r="PB90" s="70"/>
      <c r="PC90" s="70"/>
      <c r="PD90" s="70"/>
      <c r="PE90" s="70"/>
      <c r="PF90" s="70"/>
      <c r="PG90" s="70"/>
      <c r="PH90" s="70"/>
      <c r="PI90" s="70"/>
      <c r="PJ90" s="70"/>
      <c r="PK90" s="70"/>
      <c r="PL90" s="70"/>
      <c r="PM90" s="70"/>
      <c r="PN90" s="70"/>
      <c r="PO90" s="70"/>
      <c r="PP90" s="70"/>
      <c r="PQ90" s="70"/>
      <c r="PR90" s="70"/>
      <c r="PS90" s="70"/>
      <c r="PT90" s="70"/>
      <c r="PU90" s="70"/>
      <c r="PV90" s="70"/>
      <c r="PW90" s="70"/>
      <c r="PX90" s="70"/>
      <c r="PY90" s="70"/>
      <c r="PZ90" s="70"/>
      <c r="QA90" s="70"/>
      <c r="QB90" s="70"/>
      <c r="QC90" s="70"/>
      <c r="QD90" s="70"/>
      <c r="QE90" s="70"/>
      <c r="QF90" s="70"/>
      <c r="QG90" s="70"/>
      <c r="QH90" s="70"/>
      <c r="QI90" s="70"/>
      <c r="QJ90" s="70"/>
      <c r="QK90" s="70"/>
      <c r="QL90" s="70"/>
      <c r="QM90" s="70"/>
      <c r="QN90" s="70"/>
      <c r="QO90" s="70"/>
      <c r="QP90" s="70"/>
      <c r="QQ90" s="70"/>
      <c r="QR90" s="70"/>
      <c r="QS90" s="70"/>
      <c r="QT90" s="70"/>
      <c r="QU90" s="70"/>
      <c r="QV90" s="70"/>
      <c r="QW90" s="70"/>
      <c r="QX90" s="70"/>
      <c r="QY90" s="70"/>
      <c r="QZ90" s="70"/>
      <c r="RA90" s="70"/>
      <c r="RB90" s="70"/>
      <c r="RC90" s="70"/>
      <c r="RD90" s="70"/>
      <c r="RE90" s="70"/>
      <c r="RF90" s="70"/>
      <c r="RG90" s="70"/>
      <c r="RH90" s="70"/>
      <c r="RI90" s="70"/>
      <c r="RJ90" s="70"/>
      <c r="RK90" s="70"/>
      <c r="RL90" s="70"/>
      <c r="RM90" s="70"/>
      <c r="RN90" s="70"/>
      <c r="RO90" s="70"/>
      <c r="RP90" s="70"/>
      <c r="RQ90" s="70"/>
      <c r="RR90" s="70"/>
      <c r="RS90" s="70"/>
      <c r="RT90" s="70"/>
      <c r="RU90" s="70"/>
      <c r="RV90" s="70"/>
      <c r="RW90" s="70"/>
      <c r="RX90" s="70"/>
      <c r="RY90" s="70"/>
      <c r="RZ90" s="70"/>
      <c r="SA90" s="70"/>
      <c r="SB90" s="70"/>
      <c r="SC90" s="70"/>
      <c r="SD90" s="70"/>
      <c r="SE90" s="70"/>
      <c r="SF90" s="70"/>
      <c r="SG90" s="70"/>
      <c r="SH90" s="70"/>
      <c r="SI90" s="70"/>
      <c r="SJ90" s="70"/>
      <c r="SK90" s="70"/>
      <c r="SL90" s="70"/>
      <c r="SM90" s="70"/>
      <c r="SN90" s="70"/>
      <c r="SO90" s="70"/>
      <c r="SP90" s="70"/>
      <c r="SQ90" s="70"/>
      <c r="SR90" s="70"/>
      <c r="SS90" s="70"/>
      <c r="ST90" s="70"/>
      <c r="SU90" s="70"/>
      <c r="SV90" s="70"/>
      <c r="SW90" s="70"/>
      <c r="SX90" s="70"/>
      <c r="SY90" s="70"/>
      <c r="SZ90" s="70"/>
      <c r="TA90" s="70"/>
      <c r="TB90" s="70"/>
      <c r="TC90" s="70"/>
      <c r="TD90" s="70"/>
      <c r="TE90" s="70"/>
      <c r="TF90" s="70"/>
      <c r="TG90" s="70"/>
      <c r="TH90" s="70"/>
      <c r="TI90" s="70"/>
      <c r="TJ90" s="70"/>
      <c r="TK90" s="70"/>
      <c r="TL90" s="70"/>
      <c r="TM90" s="70"/>
      <c r="TN90" s="70"/>
      <c r="TO90" s="70"/>
      <c r="TP90" s="70"/>
      <c r="TQ90" s="70"/>
      <c r="TR90" s="70"/>
      <c r="TS90" s="70"/>
      <c r="TT90" s="70"/>
      <c r="TU90" s="70"/>
      <c r="TV90" s="70"/>
      <c r="TW90" s="70"/>
      <c r="TX90" s="70"/>
      <c r="TY90" s="70"/>
      <c r="TZ90" s="70"/>
      <c r="UA90" s="70"/>
      <c r="UB90" s="70"/>
      <c r="UC90" s="70"/>
      <c r="UD90" s="70"/>
      <c r="UE90" s="70"/>
      <c r="UF90" s="70"/>
      <c r="UG90" s="70"/>
      <c r="UH90" s="70"/>
      <c r="UI90" s="70"/>
      <c r="UJ90" s="70"/>
      <c r="UK90" s="70"/>
      <c r="UL90" s="70"/>
      <c r="UM90" s="70"/>
      <c r="UN90" s="70"/>
      <c r="UO90" s="70"/>
      <c r="UP90" s="70"/>
      <c r="UQ90" s="70"/>
      <c r="UR90" s="70"/>
      <c r="US90" s="70"/>
      <c r="UT90" s="70"/>
      <c r="UU90" s="70"/>
      <c r="UV90" s="70"/>
      <c r="UW90" s="70"/>
      <c r="UX90" s="70"/>
      <c r="UY90" s="70"/>
      <c r="UZ90" s="70"/>
      <c r="VA90" s="70"/>
      <c r="VB90" s="70"/>
      <c r="VC90" s="70"/>
      <c r="VD90" s="70"/>
      <c r="VE90" s="70"/>
      <c r="VF90" s="70"/>
      <c r="VG90" s="70"/>
      <c r="VH90" s="70"/>
      <c r="VI90" s="70"/>
      <c r="VJ90" s="70"/>
      <c r="VK90" s="70"/>
      <c r="VL90" s="70"/>
      <c r="VM90" s="70"/>
      <c r="VN90" s="70"/>
      <c r="VO90" s="70"/>
      <c r="VP90" s="70"/>
      <c r="VQ90" s="70"/>
      <c r="VR90" s="70"/>
      <c r="VS90" s="70"/>
      <c r="VT90" s="70"/>
      <c r="VU90" s="70"/>
      <c r="VV90" s="70"/>
      <c r="VW90" s="70"/>
      <c r="VX90" s="70"/>
      <c r="VY90" s="70"/>
      <c r="VZ90" s="70"/>
      <c r="WA90" s="70"/>
      <c r="WB90" s="70"/>
      <c r="WC90" s="70"/>
      <c r="WD90" s="70"/>
      <c r="WE90" s="70"/>
      <c r="WF90" s="70"/>
      <c r="WG90" s="70"/>
      <c r="WH90" s="70"/>
      <c r="WI90" s="70"/>
      <c r="WJ90" s="70"/>
      <c r="WK90" s="70"/>
      <c r="WL90" s="70"/>
      <c r="WM90" s="70"/>
      <c r="WN90" s="70"/>
      <c r="WO90" s="70"/>
      <c r="WP90" s="70"/>
      <c r="WQ90" s="70"/>
      <c r="WR90" s="70"/>
      <c r="WS90" s="70"/>
      <c r="WT90" s="70"/>
      <c r="WU90" s="70"/>
      <c r="WV90" s="70"/>
      <c r="WW90" s="70"/>
      <c r="WX90" s="70"/>
      <c r="WY90" s="70"/>
      <c r="WZ90" s="70"/>
      <c r="XA90" s="70"/>
      <c r="XB90" s="70"/>
      <c r="XC90" s="70"/>
      <c r="XD90" s="70"/>
      <c r="XE90" s="70"/>
      <c r="XF90" s="70"/>
      <c r="XG90" s="70"/>
      <c r="XH90" s="70"/>
      <c r="XI90" s="70"/>
      <c r="XJ90" s="70"/>
      <c r="XK90" s="70"/>
      <c r="XL90" s="70"/>
      <c r="XM90" s="70"/>
      <c r="XN90" s="70"/>
      <c r="XO90" s="70"/>
      <c r="XP90" s="70"/>
      <c r="XQ90" s="70"/>
      <c r="XR90" s="70"/>
      <c r="XS90" s="70"/>
      <c r="XT90" s="70"/>
      <c r="XU90" s="70"/>
      <c r="XV90" s="70"/>
      <c r="XW90" s="70"/>
      <c r="XX90" s="70"/>
      <c r="XY90" s="70"/>
      <c r="XZ90" s="70"/>
      <c r="YA90" s="70"/>
      <c r="YB90" s="70"/>
      <c r="YC90" s="70"/>
      <c r="YD90" s="70"/>
      <c r="YE90" s="70"/>
      <c r="YF90" s="70"/>
      <c r="YG90" s="70"/>
      <c r="YH90" s="70"/>
      <c r="YI90" s="70"/>
      <c r="YJ90" s="70"/>
      <c r="YK90" s="70"/>
      <c r="YL90" s="70"/>
      <c r="YM90" s="70"/>
      <c r="YN90" s="70"/>
      <c r="YO90" s="70"/>
      <c r="YP90" s="70"/>
      <c r="YQ90" s="70"/>
      <c r="YR90" s="70"/>
      <c r="YS90" s="70"/>
      <c r="YT90" s="70"/>
      <c r="YU90" s="70"/>
      <c r="YV90" s="70"/>
      <c r="YW90" s="70"/>
      <c r="YX90" s="70"/>
      <c r="YY90" s="70"/>
      <c r="YZ90" s="70"/>
      <c r="ZA90" s="70"/>
      <c r="ZB90" s="70"/>
      <c r="ZC90" s="70"/>
      <c r="ZD90" s="70"/>
      <c r="ZE90" s="70"/>
      <c r="ZF90" s="70"/>
      <c r="ZG90" s="70"/>
      <c r="ZH90" s="70"/>
      <c r="ZI90" s="70"/>
      <c r="ZJ90" s="70"/>
      <c r="ZK90" s="70"/>
      <c r="ZL90" s="70"/>
      <c r="ZM90" s="70"/>
      <c r="ZN90" s="70"/>
      <c r="ZO90" s="70"/>
      <c r="ZP90" s="70"/>
      <c r="ZQ90" s="70"/>
      <c r="ZR90" s="70"/>
      <c r="ZS90" s="70"/>
      <c r="ZT90" s="70"/>
      <c r="ZU90" s="70"/>
      <c r="ZV90" s="70"/>
      <c r="ZW90" s="70"/>
      <c r="ZX90" s="70"/>
      <c r="ZY90" s="70"/>
      <c r="ZZ90" s="70"/>
      <c r="AAA90" s="70"/>
      <c r="AAB90" s="70"/>
      <c r="AAC90" s="70"/>
      <c r="AAD90" s="70"/>
      <c r="AAE90" s="70"/>
      <c r="AAF90" s="70"/>
      <c r="AAG90" s="70"/>
      <c r="AAH90" s="70"/>
      <c r="AAI90" s="70"/>
      <c r="AAJ90" s="70"/>
      <c r="AAK90" s="70"/>
      <c r="AAL90" s="70"/>
      <c r="AAM90" s="70"/>
      <c r="AAN90" s="70"/>
      <c r="AAO90" s="70"/>
      <c r="AAP90" s="70"/>
      <c r="AAQ90" s="70"/>
      <c r="AAR90" s="70"/>
      <c r="AAS90" s="70"/>
      <c r="AAT90" s="70"/>
      <c r="AAU90" s="70"/>
      <c r="AAV90" s="70"/>
      <c r="AAW90" s="70"/>
      <c r="AAX90" s="70"/>
      <c r="AAY90" s="70"/>
      <c r="AAZ90" s="70"/>
      <c r="ABA90" s="70"/>
      <c r="ABB90" s="70"/>
      <c r="ABC90" s="70"/>
      <c r="ABD90" s="70"/>
      <c r="ABE90" s="70"/>
      <c r="ABF90" s="70"/>
      <c r="ABG90" s="70"/>
      <c r="ABH90" s="70"/>
      <c r="ABI90" s="70"/>
      <c r="ABJ90" s="70"/>
      <c r="ABK90" s="70"/>
      <c r="ABL90" s="70"/>
      <c r="ABM90" s="70"/>
      <c r="ABN90" s="70"/>
      <c r="ABO90" s="70"/>
      <c r="ABP90" s="70"/>
      <c r="ABQ90" s="70"/>
      <c r="ABR90" s="70"/>
      <c r="ABS90" s="70"/>
      <c r="ABT90" s="70"/>
      <c r="ABU90" s="70"/>
      <c r="ABV90" s="70"/>
      <c r="ABW90" s="70"/>
      <c r="ABX90" s="70"/>
      <c r="ABY90" s="70"/>
      <c r="ABZ90" s="70"/>
      <c r="ACA90" s="70"/>
      <c r="ACB90" s="70"/>
      <c r="ACC90" s="70"/>
      <c r="ACD90" s="70"/>
      <c r="ACE90" s="70"/>
      <c r="ACF90" s="70"/>
      <c r="ACG90" s="70"/>
      <c r="ACH90" s="70"/>
      <c r="ACI90" s="70"/>
      <c r="ACJ90" s="70"/>
      <c r="ACK90" s="70"/>
      <c r="ACL90" s="70"/>
      <c r="ACM90" s="70"/>
      <c r="ACN90" s="70"/>
      <c r="ACO90" s="70"/>
      <c r="ACP90" s="70"/>
      <c r="ACQ90" s="70"/>
      <c r="ACR90" s="70"/>
      <c r="ACS90" s="70"/>
      <c r="ACT90" s="70"/>
      <c r="ACU90" s="70"/>
      <c r="ACV90" s="70"/>
      <c r="ACW90" s="70"/>
      <c r="ACX90" s="70"/>
      <c r="ACY90" s="70"/>
      <c r="ACZ90" s="70"/>
      <c r="ADA90" s="70"/>
      <c r="ADB90" s="70"/>
      <c r="ADC90" s="70"/>
      <c r="ADD90" s="70"/>
      <c r="ADE90" s="70"/>
      <c r="ADF90" s="70"/>
      <c r="ADG90" s="70"/>
      <c r="ADH90" s="70"/>
      <c r="ADI90" s="70"/>
      <c r="ADJ90" s="70"/>
      <c r="ADK90" s="70"/>
      <c r="ADL90" s="70"/>
      <c r="ADM90" s="70"/>
      <c r="ADN90" s="70"/>
      <c r="ADO90" s="70"/>
      <c r="ADP90" s="70"/>
      <c r="ADQ90" s="70"/>
      <c r="ADR90" s="70"/>
      <c r="ADS90" s="70"/>
      <c r="ADT90" s="70"/>
      <c r="ADU90" s="70"/>
      <c r="ADV90" s="70"/>
      <c r="ADW90" s="70"/>
      <c r="ADX90" s="70"/>
      <c r="ADY90" s="70"/>
      <c r="ADZ90" s="70"/>
      <c r="AEA90" s="70"/>
      <c r="AEB90" s="70"/>
      <c r="AEC90" s="70"/>
      <c r="AED90" s="70"/>
      <c r="AEE90" s="70"/>
      <c r="AEF90" s="70"/>
      <c r="AEG90" s="70"/>
      <c r="AEH90" s="70"/>
      <c r="AEI90" s="70"/>
      <c r="AEJ90" s="70"/>
      <c r="AEK90" s="70"/>
      <c r="AEL90" s="70"/>
      <c r="AEM90" s="70"/>
      <c r="AEN90" s="70"/>
      <c r="AEO90" s="70"/>
      <c r="AEP90" s="70"/>
      <c r="AEQ90" s="70"/>
      <c r="AER90" s="70"/>
      <c r="AES90" s="70"/>
      <c r="AET90" s="70"/>
      <c r="AEU90" s="70"/>
      <c r="AEV90" s="70"/>
      <c r="AEW90" s="70"/>
      <c r="AEX90" s="70"/>
      <c r="AEY90" s="70"/>
      <c r="AEZ90" s="70"/>
      <c r="AFA90" s="70"/>
      <c r="AFB90" s="70"/>
      <c r="AFC90" s="70"/>
      <c r="AFD90" s="70"/>
      <c r="AFE90" s="70"/>
      <c r="AFF90" s="70"/>
      <c r="AFG90" s="70"/>
      <c r="AFH90" s="70"/>
      <c r="AFI90" s="70"/>
      <c r="AFJ90" s="70"/>
      <c r="AFK90" s="70"/>
      <c r="AFL90" s="70"/>
      <c r="AFM90" s="70"/>
      <c r="AFN90" s="70"/>
      <c r="AFO90" s="70"/>
      <c r="AFP90" s="70"/>
      <c r="AFQ90" s="70"/>
      <c r="AFR90" s="70"/>
      <c r="AFS90" s="70"/>
      <c r="AFT90" s="70"/>
      <c r="AFU90" s="70"/>
      <c r="AFV90" s="70"/>
      <c r="AFW90" s="70"/>
      <c r="AFX90" s="70"/>
      <c r="AFY90" s="70"/>
      <c r="AFZ90" s="70"/>
      <c r="AGA90" s="70"/>
      <c r="AGB90" s="70"/>
      <c r="AGC90" s="70"/>
      <c r="AGD90" s="70"/>
      <c r="AGE90" s="70"/>
      <c r="AGF90" s="70"/>
      <c r="AGG90" s="70"/>
      <c r="AGH90" s="70"/>
      <c r="AGI90" s="70"/>
      <c r="AGJ90" s="70"/>
      <c r="AGK90" s="70"/>
      <c r="AGL90" s="70"/>
      <c r="AGM90" s="70"/>
      <c r="AGN90" s="70"/>
      <c r="AGO90" s="70"/>
      <c r="AGP90" s="70"/>
      <c r="AGQ90" s="70"/>
      <c r="AGR90" s="70"/>
      <c r="AGS90" s="70"/>
      <c r="AGT90" s="70"/>
      <c r="AGU90" s="70"/>
      <c r="AGV90" s="70"/>
      <c r="AGW90" s="70"/>
      <c r="AGX90" s="70"/>
      <c r="AGY90" s="70"/>
      <c r="AGZ90" s="70"/>
      <c r="AHA90" s="70"/>
      <c r="AHB90" s="70"/>
      <c r="AHC90" s="70"/>
      <c r="AHD90" s="70"/>
      <c r="AHE90" s="70"/>
      <c r="AHF90" s="70"/>
      <c r="AHG90" s="70"/>
      <c r="AHH90" s="70"/>
      <c r="AHI90" s="70"/>
      <c r="AHJ90" s="70"/>
      <c r="AHK90" s="70"/>
      <c r="AHL90" s="70"/>
      <c r="AHM90" s="70"/>
      <c r="AHN90" s="70"/>
      <c r="AHO90" s="70"/>
      <c r="AHP90" s="70"/>
      <c r="AHQ90" s="70"/>
      <c r="AHR90" s="70"/>
      <c r="AHS90" s="70"/>
      <c r="AHT90" s="70"/>
      <c r="AHU90" s="70"/>
      <c r="AHV90" s="70"/>
      <c r="AHW90" s="70"/>
      <c r="AHX90" s="70"/>
      <c r="AHY90" s="70"/>
      <c r="AHZ90" s="70"/>
      <c r="AIA90" s="70"/>
      <c r="AIB90" s="70"/>
      <c r="AIC90" s="70"/>
      <c r="AID90" s="70"/>
      <c r="AIE90" s="70"/>
      <c r="AIF90" s="70"/>
      <c r="AIG90" s="70"/>
      <c r="AIH90" s="70"/>
      <c r="AII90" s="70"/>
      <c r="AIJ90" s="70"/>
      <c r="AIK90" s="70"/>
      <c r="AIL90" s="70"/>
      <c r="AIM90" s="70"/>
      <c r="AIN90" s="70"/>
      <c r="AIO90" s="70"/>
      <c r="AIP90" s="70"/>
      <c r="AIQ90" s="70"/>
      <c r="AIR90" s="70"/>
      <c r="AIS90" s="70"/>
      <c r="AIT90" s="70"/>
      <c r="AIU90" s="70"/>
      <c r="AIV90" s="70"/>
      <c r="AIW90" s="70"/>
      <c r="AIX90" s="70"/>
      <c r="AIY90" s="70"/>
      <c r="AIZ90" s="70"/>
      <c r="AJA90" s="70"/>
      <c r="AJB90" s="70"/>
      <c r="AJC90" s="70"/>
      <c r="AJD90" s="70"/>
      <c r="AJE90" s="70"/>
      <c r="AJF90" s="70"/>
      <c r="AJG90" s="70"/>
      <c r="AJH90" s="70"/>
      <c r="AJI90" s="70"/>
      <c r="AJJ90" s="70"/>
      <c r="AJK90" s="70"/>
      <c r="AJL90" s="70"/>
      <c r="AJM90" s="70"/>
      <c r="AJN90" s="70"/>
      <c r="AJO90" s="70"/>
      <c r="AJP90" s="70"/>
      <c r="AJQ90" s="70"/>
      <c r="AJR90" s="70"/>
      <c r="AJS90" s="70"/>
      <c r="AJT90" s="70"/>
      <c r="AJU90" s="70"/>
      <c r="AJV90" s="70"/>
      <c r="AJW90" s="70"/>
      <c r="AJX90" s="70"/>
      <c r="AJY90" s="70"/>
      <c r="AJZ90" s="70"/>
      <c r="AKA90" s="70"/>
      <c r="AKB90" s="70"/>
      <c r="AKC90" s="70"/>
      <c r="AKD90" s="70"/>
      <c r="AKE90" s="70"/>
      <c r="AKF90" s="70"/>
      <c r="AKG90" s="70"/>
      <c r="AKH90" s="70"/>
      <c r="AKI90" s="70"/>
      <c r="AKJ90" s="70"/>
      <c r="AKK90" s="70"/>
      <c r="AKL90" s="70"/>
      <c r="AKM90" s="70"/>
      <c r="AKN90" s="70"/>
      <c r="AKO90" s="70"/>
      <c r="AKP90" s="70"/>
      <c r="AKQ90" s="70"/>
      <c r="AKR90" s="70"/>
      <c r="AKS90" s="70"/>
      <c r="AKT90" s="70"/>
      <c r="AKU90" s="70"/>
      <c r="AKV90" s="70"/>
      <c r="AKW90" s="70"/>
      <c r="AKX90" s="70"/>
      <c r="AKY90" s="70"/>
      <c r="AKZ90" s="70"/>
      <c r="ALA90" s="70"/>
      <c r="ALB90" s="70"/>
      <c r="ALC90" s="70"/>
      <c r="ALD90" s="70"/>
      <c r="ALE90" s="70"/>
      <c r="ALF90" s="70"/>
      <c r="ALG90" s="70"/>
      <c r="ALH90" s="70"/>
      <c r="ALI90" s="70"/>
      <c r="ALJ90" s="70"/>
      <c r="ALK90" s="70"/>
      <c r="ALL90" s="70"/>
      <c r="ALM90" s="70"/>
      <c r="ALN90" s="70"/>
      <c r="ALO90" s="70"/>
      <c r="ALP90" s="70"/>
      <c r="ALQ90" s="70"/>
      <c r="ALR90" s="70"/>
      <c r="ALS90" s="70"/>
      <c r="ALT90" s="70"/>
      <c r="ALU90" s="70"/>
      <c r="ALV90" s="70"/>
      <c r="ALW90" s="70"/>
      <c r="ALX90" s="70"/>
      <c r="ALY90" s="70"/>
      <c r="ALZ90" s="70"/>
      <c r="AMA90" s="70"/>
      <c r="AMB90" s="70"/>
      <c r="AMC90" s="70"/>
      <c r="AMD90" s="70"/>
      <c r="AME90" s="70"/>
      <c r="AMF90" s="70"/>
      <c r="AMG90" s="70"/>
      <c r="AMH90" s="70"/>
      <c r="AMI90" s="70"/>
      <c r="AMJ90" s="70"/>
      <c r="AMK90" s="70"/>
      <c r="AML90" s="70"/>
      <c r="AMM90" s="70"/>
      <c r="AMN90" s="70"/>
      <c r="AMO90" s="70"/>
      <c r="AMP90" s="70"/>
      <c r="AMQ90" s="70"/>
      <c r="AMR90" s="70"/>
      <c r="AMS90" s="70"/>
      <c r="AMT90" s="70"/>
      <c r="AMU90" s="70"/>
      <c r="AMV90" s="70"/>
      <c r="AMW90" s="70"/>
      <c r="AMX90" s="70"/>
      <c r="AMY90" s="70"/>
      <c r="AMZ90" s="70"/>
      <c r="ANA90" s="70"/>
      <c r="ANB90" s="70"/>
      <c r="ANC90" s="70"/>
      <c r="AND90" s="70"/>
      <c r="ANE90" s="70"/>
      <c r="ANF90" s="70"/>
      <c r="ANG90" s="70"/>
      <c r="ANH90" s="70"/>
      <c r="ANI90" s="70"/>
      <c r="ANJ90" s="70"/>
      <c r="ANK90" s="70"/>
      <c r="ANL90" s="70"/>
      <c r="ANM90" s="70"/>
      <c r="ANN90" s="70"/>
      <c r="ANO90" s="70"/>
      <c r="ANP90" s="70"/>
      <c r="ANQ90" s="70"/>
      <c r="ANR90" s="70"/>
      <c r="ANS90" s="70"/>
      <c r="ANT90" s="70"/>
      <c r="ANU90" s="70"/>
      <c r="ANV90" s="70"/>
      <c r="ANW90" s="70"/>
      <c r="ANX90" s="70"/>
      <c r="ANY90" s="70"/>
      <c r="ANZ90" s="70"/>
      <c r="AOA90" s="70"/>
      <c r="AOB90" s="70"/>
      <c r="AOC90" s="70"/>
      <c r="AOD90" s="70"/>
      <c r="AOE90" s="70"/>
      <c r="AOF90" s="70"/>
      <c r="AOG90" s="70"/>
      <c r="AOH90" s="70"/>
      <c r="AOI90" s="70"/>
      <c r="AOJ90" s="70"/>
      <c r="AOK90" s="70"/>
      <c r="AOL90" s="70"/>
      <c r="AOM90" s="70"/>
      <c r="AON90" s="70"/>
      <c r="AOO90" s="70"/>
      <c r="AOP90" s="70"/>
      <c r="AOQ90" s="70"/>
      <c r="AOR90" s="70"/>
      <c r="AOS90" s="70"/>
      <c r="AOT90" s="70"/>
      <c r="AOU90" s="70"/>
      <c r="AOV90" s="70"/>
      <c r="AOW90" s="70"/>
      <c r="AOX90" s="70"/>
      <c r="AOY90" s="70"/>
      <c r="AOZ90" s="70"/>
      <c r="APA90" s="70"/>
      <c r="APB90" s="70"/>
      <c r="APC90" s="70"/>
      <c r="APD90" s="70"/>
      <c r="APE90" s="70"/>
      <c r="APF90" s="70"/>
      <c r="APG90" s="70"/>
      <c r="APH90" s="70"/>
      <c r="API90" s="70"/>
      <c r="APJ90" s="70"/>
      <c r="APK90" s="70"/>
      <c r="APL90" s="70"/>
      <c r="APM90" s="70"/>
      <c r="APN90" s="70"/>
      <c r="APO90" s="70"/>
      <c r="APP90" s="70"/>
      <c r="APQ90" s="70"/>
      <c r="APR90" s="70"/>
      <c r="APS90" s="70"/>
      <c r="APT90" s="70"/>
      <c r="APU90" s="70"/>
      <c r="APV90" s="70"/>
      <c r="APW90" s="70"/>
      <c r="APX90" s="70"/>
      <c r="APY90" s="70"/>
      <c r="APZ90" s="70"/>
    </row>
    <row r="91" spans="1:1118" s="69" customFormat="1" ht="25.5" customHeight="1" x14ac:dyDescent="0.15">
      <c r="A91" s="2"/>
      <c r="B91" s="2"/>
      <c r="C91" s="327"/>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c r="CA91" s="70"/>
      <c r="CB91" s="70"/>
      <c r="CC91" s="70"/>
      <c r="CD91" s="70"/>
      <c r="CE91" s="70"/>
      <c r="CF91" s="70"/>
      <c r="CG91" s="70"/>
      <c r="CH91" s="70"/>
      <c r="CI91" s="70"/>
      <c r="CJ91" s="70"/>
      <c r="CK91" s="70"/>
      <c r="CL91" s="70"/>
      <c r="CM91" s="70"/>
      <c r="CN91" s="70"/>
      <c r="CO91" s="70"/>
      <c r="CP91" s="70"/>
      <c r="CQ91" s="70"/>
      <c r="CR91" s="70"/>
      <c r="CS91" s="70"/>
      <c r="CT91" s="70"/>
      <c r="CU91" s="70"/>
      <c r="CV91" s="70"/>
      <c r="CW91" s="70"/>
      <c r="CX91" s="70"/>
      <c r="CY91" s="70"/>
      <c r="CZ91" s="70"/>
      <c r="DA91" s="70"/>
      <c r="DB91" s="70"/>
      <c r="DC91" s="70"/>
      <c r="DD91" s="70"/>
      <c r="DE91" s="70"/>
      <c r="DF91" s="70"/>
      <c r="DG91" s="70"/>
      <c r="DH91" s="70"/>
      <c r="DI91" s="70"/>
      <c r="DJ91" s="70"/>
      <c r="DK91" s="70"/>
      <c r="DL91" s="70"/>
      <c r="DM91" s="70"/>
      <c r="DN91" s="70"/>
      <c r="DO91" s="70"/>
      <c r="DP91" s="70"/>
      <c r="DQ91" s="70"/>
      <c r="DR91" s="70"/>
      <c r="DS91" s="70"/>
      <c r="DT91" s="70"/>
      <c r="DU91" s="70"/>
      <c r="DV91" s="70"/>
      <c r="DW91" s="70"/>
      <c r="DX91" s="70"/>
      <c r="DY91" s="70"/>
      <c r="DZ91" s="70"/>
      <c r="EA91" s="70"/>
      <c r="EB91" s="70"/>
      <c r="EC91" s="70"/>
      <c r="ED91" s="70"/>
      <c r="EE91" s="70"/>
      <c r="EF91" s="70"/>
      <c r="EG91" s="70"/>
      <c r="EH91" s="70"/>
      <c r="EI91" s="70"/>
      <c r="EJ91" s="70"/>
      <c r="EK91" s="70"/>
      <c r="EL91" s="70"/>
      <c r="EM91" s="70"/>
      <c r="EN91" s="70"/>
      <c r="EO91" s="70"/>
      <c r="EP91" s="70"/>
      <c r="EQ91" s="70"/>
      <c r="ER91" s="70"/>
      <c r="ES91" s="70"/>
      <c r="ET91" s="70"/>
      <c r="EU91" s="70"/>
      <c r="EV91" s="70"/>
      <c r="EW91" s="70"/>
      <c r="EX91" s="70"/>
      <c r="EY91" s="70"/>
      <c r="EZ91" s="70"/>
      <c r="FA91" s="70"/>
      <c r="FB91" s="70"/>
      <c r="FC91" s="70"/>
      <c r="FD91" s="70"/>
      <c r="FE91" s="70"/>
      <c r="FF91" s="70"/>
      <c r="FG91" s="70"/>
      <c r="FH91" s="70"/>
      <c r="FI91" s="70"/>
      <c r="FJ91" s="70"/>
      <c r="FK91" s="70"/>
      <c r="FL91" s="70"/>
      <c r="FM91" s="70"/>
      <c r="FN91" s="70"/>
      <c r="FO91" s="70"/>
      <c r="FP91" s="70"/>
      <c r="FQ91" s="70"/>
      <c r="FR91" s="70"/>
      <c r="FS91" s="70"/>
      <c r="FT91" s="70"/>
      <c r="FU91" s="70"/>
      <c r="FV91" s="70"/>
      <c r="FW91" s="70"/>
      <c r="FX91" s="70"/>
      <c r="FY91" s="70"/>
      <c r="FZ91" s="70"/>
      <c r="GA91" s="70"/>
      <c r="GB91" s="70"/>
      <c r="GC91" s="70"/>
      <c r="GD91" s="70"/>
      <c r="GE91" s="70"/>
      <c r="GF91" s="70"/>
      <c r="GG91" s="70"/>
      <c r="GH91" s="70"/>
      <c r="GI91" s="70"/>
      <c r="GJ91" s="70"/>
      <c r="GK91" s="70"/>
      <c r="GL91" s="70"/>
      <c r="GM91" s="70"/>
      <c r="GN91" s="70"/>
      <c r="GO91" s="70"/>
      <c r="GP91" s="70"/>
      <c r="GQ91" s="70"/>
      <c r="GR91" s="70"/>
      <c r="GS91" s="70"/>
      <c r="GT91" s="70"/>
      <c r="GU91" s="70"/>
      <c r="GV91" s="70"/>
      <c r="GW91" s="70"/>
      <c r="GX91" s="70"/>
      <c r="GY91" s="70"/>
      <c r="GZ91" s="70"/>
      <c r="HA91" s="70"/>
      <c r="HB91" s="70"/>
      <c r="HC91" s="70"/>
      <c r="HD91" s="70"/>
      <c r="HE91" s="70"/>
      <c r="HF91" s="70"/>
      <c r="HG91" s="70"/>
      <c r="HH91" s="70"/>
      <c r="HI91" s="70"/>
      <c r="HJ91" s="70"/>
      <c r="HK91" s="70"/>
      <c r="HL91" s="70"/>
      <c r="HM91" s="70"/>
      <c r="HN91" s="70"/>
      <c r="HO91" s="70"/>
      <c r="HP91" s="70"/>
      <c r="HQ91" s="70"/>
      <c r="HR91" s="70"/>
      <c r="HS91" s="70"/>
      <c r="HT91" s="70"/>
      <c r="HU91" s="70"/>
      <c r="HV91" s="70"/>
      <c r="HW91" s="70"/>
      <c r="HX91" s="70"/>
      <c r="HY91" s="70"/>
      <c r="HZ91" s="70"/>
      <c r="IA91" s="70"/>
      <c r="IB91" s="70"/>
      <c r="IC91" s="70"/>
      <c r="ID91" s="70"/>
      <c r="IE91" s="70"/>
      <c r="IF91" s="70"/>
      <c r="IG91" s="70"/>
      <c r="IH91" s="70"/>
      <c r="II91" s="70"/>
      <c r="IJ91" s="70"/>
      <c r="IK91" s="70"/>
      <c r="IL91" s="70"/>
      <c r="IM91" s="70"/>
      <c r="IN91" s="70"/>
      <c r="IO91" s="70"/>
      <c r="IP91" s="70"/>
      <c r="IQ91" s="70"/>
      <c r="IR91" s="70"/>
      <c r="IS91" s="70"/>
      <c r="IT91" s="70"/>
      <c r="IU91" s="70"/>
      <c r="IV91" s="70"/>
      <c r="IW91" s="70"/>
      <c r="IX91" s="70"/>
      <c r="IY91" s="70"/>
      <c r="IZ91" s="70"/>
      <c r="JA91" s="70"/>
      <c r="JB91" s="70"/>
      <c r="JC91" s="70"/>
      <c r="JD91" s="70"/>
      <c r="JE91" s="70"/>
      <c r="JF91" s="70"/>
      <c r="JG91" s="70"/>
      <c r="JH91" s="70"/>
      <c r="JI91" s="70"/>
      <c r="JJ91" s="70"/>
      <c r="JK91" s="70"/>
      <c r="JL91" s="70"/>
      <c r="JM91" s="70"/>
      <c r="JN91" s="70"/>
      <c r="JO91" s="70"/>
      <c r="JP91" s="70"/>
      <c r="JQ91" s="70"/>
      <c r="JR91" s="70"/>
      <c r="JS91" s="70"/>
      <c r="JT91" s="70"/>
      <c r="JU91" s="70"/>
      <c r="JV91" s="70"/>
      <c r="JW91" s="70"/>
      <c r="JX91" s="70"/>
      <c r="JY91" s="70"/>
      <c r="JZ91" s="70"/>
      <c r="KA91" s="70"/>
      <c r="KB91" s="70"/>
      <c r="KC91" s="70"/>
      <c r="KD91" s="70"/>
      <c r="KE91" s="70"/>
      <c r="KF91" s="70"/>
      <c r="KG91" s="70"/>
      <c r="KH91" s="70"/>
      <c r="KI91" s="70"/>
      <c r="KJ91" s="70"/>
      <c r="KK91" s="70"/>
      <c r="KL91" s="70"/>
      <c r="KM91" s="70"/>
      <c r="KN91" s="70"/>
      <c r="KO91" s="70"/>
      <c r="KP91" s="70"/>
      <c r="KQ91" s="70"/>
      <c r="KR91" s="70"/>
      <c r="KS91" s="70"/>
      <c r="KT91" s="70"/>
      <c r="KU91" s="70"/>
      <c r="KV91" s="70"/>
      <c r="KW91" s="70"/>
      <c r="KX91" s="70"/>
      <c r="KY91" s="70"/>
      <c r="KZ91" s="70"/>
      <c r="LA91" s="70"/>
      <c r="LB91" s="70"/>
      <c r="LC91" s="70"/>
      <c r="LD91" s="70"/>
      <c r="LE91" s="70"/>
      <c r="LF91" s="70"/>
      <c r="LG91" s="70"/>
      <c r="LH91" s="70"/>
      <c r="LI91" s="70"/>
      <c r="LJ91" s="70"/>
      <c r="LK91" s="70"/>
      <c r="LL91" s="70"/>
      <c r="LM91" s="70"/>
      <c r="LN91" s="70"/>
      <c r="LO91" s="70"/>
      <c r="LP91" s="70"/>
      <c r="LQ91" s="70"/>
      <c r="LR91" s="70"/>
      <c r="LS91" s="70"/>
      <c r="LT91" s="70"/>
      <c r="LU91" s="70"/>
      <c r="LV91" s="70"/>
      <c r="LW91" s="70"/>
      <c r="LX91" s="70"/>
      <c r="LY91" s="70"/>
      <c r="LZ91" s="70"/>
      <c r="MA91" s="70"/>
      <c r="MB91" s="70"/>
      <c r="MC91" s="70"/>
      <c r="MD91" s="70"/>
      <c r="ME91" s="70"/>
      <c r="MF91" s="70"/>
      <c r="MG91" s="70"/>
      <c r="MH91" s="70"/>
      <c r="MI91" s="70"/>
      <c r="MJ91" s="70"/>
      <c r="MK91" s="70"/>
      <c r="ML91" s="70"/>
      <c r="MM91" s="70"/>
      <c r="MN91" s="70"/>
      <c r="MO91" s="70"/>
      <c r="MP91" s="70"/>
      <c r="MQ91" s="70"/>
      <c r="MR91" s="70"/>
      <c r="MS91" s="70"/>
      <c r="MT91" s="70"/>
      <c r="MU91" s="70"/>
      <c r="MV91" s="70"/>
      <c r="MW91" s="70"/>
      <c r="MX91" s="70"/>
      <c r="MY91" s="70"/>
      <c r="MZ91" s="70"/>
      <c r="NA91" s="70"/>
      <c r="NB91" s="70"/>
      <c r="NC91" s="70"/>
      <c r="ND91" s="70"/>
      <c r="NE91" s="70"/>
      <c r="NF91" s="70"/>
      <c r="NG91" s="70"/>
      <c r="NH91" s="70"/>
      <c r="NI91" s="70"/>
      <c r="NJ91" s="70"/>
      <c r="NK91" s="70"/>
      <c r="NL91" s="70"/>
      <c r="NM91" s="70"/>
      <c r="NN91" s="70"/>
      <c r="NO91" s="70"/>
      <c r="NP91" s="70"/>
      <c r="NQ91" s="70"/>
      <c r="NR91" s="70"/>
      <c r="NS91" s="70"/>
      <c r="NT91" s="70"/>
      <c r="NU91" s="70"/>
      <c r="NV91" s="70"/>
      <c r="NW91" s="70"/>
      <c r="NX91" s="70"/>
      <c r="NY91" s="70"/>
      <c r="NZ91" s="70"/>
      <c r="OA91" s="70"/>
      <c r="OB91" s="70"/>
      <c r="OC91" s="70"/>
      <c r="OD91" s="70"/>
      <c r="OE91" s="70"/>
      <c r="OF91" s="70"/>
      <c r="OG91" s="70"/>
      <c r="OH91" s="70"/>
      <c r="OI91" s="70"/>
      <c r="OJ91" s="70"/>
      <c r="OK91" s="70"/>
      <c r="OL91" s="70"/>
      <c r="OM91" s="70"/>
      <c r="ON91" s="70"/>
      <c r="OO91" s="70"/>
      <c r="OP91" s="70"/>
      <c r="OQ91" s="70"/>
      <c r="OR91" s="70"/>
      <c r="OS91" s="70"/>
      <c r="OT91" s="70"/>
      <c r="OU91" s="70"/>
      <c r="OV91" s="70"/>
      <c r="OW91" s="70"/>
      <c r="OX91" s="70"/>
      <c r="OY91" s="70"/>
      <c r="OZ91" s="70"/>
      <c r="PA91" s="70"/>
      <c r="PB91" s="70"/>
      <c r="PC91" s="70"/>
      <c r="PD91" s="70"/>
      <c r="PE91" s="70"/>
      <c r="PF91" s="70"/>
      <c r="PG91" s="70"/>
      <c r="PH91" s="70"/>
      <c r="PI91" s="70"/>
      <c r="PJ91" s="70"/>
      <c r="PK91" s="70"/>
      <c r="PL91" s="70"/>
      <c r="PM91" s="70"/>
      <c r="PN91" s="70"/>
      <c r="PO91" s="70"/>
      <c r="PP91" s="70"/>
      <c r="PQ91" s="70"/>
      <c r="PR91" s="70"/>
      <c r="PS91" s="70"/>
      <c r="PT91" s="70"/>
      <c r="PU91" s="70"/>
      <c r="PV91" s="70"/>
      <c r="PW91" s="70"/>
      <c r="PX91" s="70"/>
      <c r="PY91" s="70"/>
      <c r="PZ91" s="70"/>
      <c r="QA91" s="70"/>
      <c r="QB91" s="70"/>
      <c r="QC91" s="70"/>
      <c r="QD91" s="70"/>
      <c r="QE91" s="70"/>
      <c r="QF91" s="70"/>
      <c r="QG91" s="70"/>
      <c r="QH91" s="70"/>
      <c r="QI91" s="70"/>
      <c r="QJ91" s="70"/>
      <c r="QK91" s="70"/>
      <c r="QL91" s="70"/>
      <c r="QM91" s="70"/>
      <c r="QN91" s="70"/>
      <c r="QO91" s="70"/>
      <c r="QP91" s="70"/>
      <c r="QQ91" s="70"/>
      <c r="QR91" s="70"/>
      <c r="QS91" s="70"/>
      <c r="QT91" s="70"/>
      <c r="QU91" s="70"/>
      <c r="QV91" s="70"/>
      <c r="QW91" s="70"/>
      <c r="QX91" s="70"/>
      <c r="QY91" s="70"/>
      <c r="QZ91" s="70"/>
      <c r="RA91" s="70"/>
      <c r="RB91" s="70"/>
      <c r="RC91" s="70"/>
      <c r="RD91" s="70"/>
      <c r="RE91" s="70"/>
      <c r="RF91" s="70"/>
      <c r="RG91" s="70"/>
      <c r="RH91" s="70"/>
      <c r="RI91" s="70"/>
      <c r="RJ91" s="70"/>
      <c r="RK91" s="70"/>
      <c r="RL91" s="70"/>
      <c r="RM91" s="70"/>
      <c r="RN91" s="70"/>
      <c r="RO91" s="70"/>
      <c r="RP91" s="70"/>
      <c r="RQ91" s="70"/>
      <c r="RR91" s="70"/>
      <c r="RS91" s="70"/>
      <c r="RT91" s="70"/>
      <c r="RU91" s="70"/>
      <c r="RV91" s="70"/>
      <c r="RW91" s="70"/>
      <c r="RX91" s="70"/>
      <c r="RY91" s="70"/>
      <c r="RZ91" s="70"/>
      <c r="SA91" s="70"/>
      <c r="SB91" s="70"/>
      <c r="SC91" s="70"/>
      <c r="SD91" s="70"/>
      <c r="SE91" s="70"/>
      <c r="SF91" s="70"/>
      <c r="SG91" s="70"/>
      <c r="SH91" s="70"/>
      <c r="SI91" s="70"/>
      <c r="SJ91" s="70"/>
      <c r="SK91" s="70"/>
      <c r="SL91" s="70"/>
      <c r="SM91" s="70"/>
      <c r="SN91" s="70"/>
      <c r="SO91" s="70"/>
      <c r="SP91" s="70"/>
      <c r="SQ91" s="70"/>
      <c r="SR91" s="70"/>
      <c r="SS91" s="70"/>
      <c r="ST91" s="70"/>
      <c r="SU91" s="70"/>
      <c r="SV91" s="70"/>
      <c r="SW91" s="70"/>
      <c r="SX91" s="70"/>
      <c r="SY91" s="70"/>
      <c r="SZ91" s="70"/>
      <c r="TA91" s="70"/>
      <c r="TB91" s="70"/>
      <c r="TC91" s="70"/>
      <c r="TD91" s="70"/>
      <c r="TE91" s="70"/>
      <c r="TF91" s="70"/>
      <c r="TG91" s="70"/>
      <c r="TH91" s="70"/>
      <c r="TI91" s="70"/>
      <c r="TJ91" s="70"/>
      <c r="TK91" s="70"/>
      <c r="TL91" s="70"/>
      <c r="TM91" s="70"/>
      <c r="TN91" s="70"/>
      <c r="TO91" s="70"/>
      <c r="TP91" s="70"/>
      <c r="TQ91" s="70"/>
      <c r="TR91" s="70"/>
      <c r="TS91" s="70"/>
      <c r="TT91" s="70"/>
      <c r="TU91" s="70"/>
      <c r="TV91" s="70"/>
      <c r="TW91" s="70"/>
      <c r="TX91" s="70"/>
      <c r="TY91" s="70"/>
      <c r="TZ91" s="70"/>
      <c r="UA91" s="70"/>
      <c r="UB91" s="70"/>
      <c r="UC91" s="70"/>
      <c r="UD91" s="70"/>
      <c r="UE91" s="70"/>
      <c r="UF91" s="70"/>
      <c r="UG91" s="70"/>
      <c r="UH91" s="70"/>
      <c r="UI91" s="70"/>
      <c r="UJ91" s="70"/>
      <c r="UK91" s="70"/>
      <c r="UL91" s="70"/>
      <c r="UM91" s="70"/>
      <c r="UN91" s="70"/>
      <c r="UO91" s="70"/>
      <c r="UP91" s="70"/>
      <c r="UQ91" s="70"/>
      <c r="UR91" s="70"/>
      <c r="US91" s="70"/>
      <c r="UT91" s="70"/>
      <c r="UU91" s="70"/>
      <c r="UV91" s="70"/>
      <c r="UW91" s="70"/>
      <c r="UX91" s="70"/>
      <c r="UY91" s="70"/>
      <c r="UZ91" s="70"/>
      <c r="VA91" s="70"/>
      <c r="VB91" s="70"/>
      <c r="VC91" s="70"/>
      <c r="VD91" s="70"/>
      <c r="VE91" s="70"/>
      <c r="VF91" s="70"/>
      <c r="VG91" s="70"/>
      <c r="VH91" s="70"/>
      <c r="VI91" s="70"/>
      <c r="VJ91" s="70"/>
      <c r="VK91" s="70"/>
      <c r="VL91" s="70"/>
      <c r="VM91" s="70"/>
      <c r="VN91" s="70"/>
      <c r="VO91" s="70"/>
      <c r="VP91" s="70"/>
      <c r="VQ91" s="70"/>
      <c r="VR91" s="70"/>
      <c r="VS91" s="70"/>
      <c r="VT91" s="70"/>
      <c r="VU91" s="70"/>
      <c r="VV91" s="70"/>
      <c r="VW91" s="70"/>
      <c r="VX91" s="70"/>
      <c r="VY91" s="70"/>
      <c r="VZ91" s="70"/>
      <c r="WA91" s="70"/>
      <c r="WB91" s="70"/>
      <c r="WC91" s="70"/>
      <c r="WD91" s="70"/>
      <c r="WE91" s="70"/>
      <c r="WF91" s="70"/>
      <c r="WG91" s="70"/>
      <c r="WH91" s="70"/>
      <c r="WI91" s="70"/>
      <c r="WJ91" s="70"/>
      <c r="WK91" s="70"/>
      <c r="WL91" s="70"/>
      <c r="WM91" s="70"/>
      <c r="WN91" s="70"/>
      <c r="WO91" s="70"/>
      <c r="WP91" s="70"/>
      <c r="WQ91" s="70"/>
      <c r="WR91" s="70"/>
      <c r="WS91" s="70"/>
      <c r="WT91" s="70"/>
      <c r="WU91" s="70"/>
      <c r="WV91" s="70"/>
      <c r="WW91" s="70"/>
      <c r="WX91" s="70"/>
      <c r="WY91" s="70"/>
      <c r="WZ91" s="70"/>
      <c r="XA91" s="70"/>
      <c r="XB91" s="70"/>
      <c r="XC91" s="70"/>
      <c r="XD91" s="70"/>
      <c r="XE91" s="70"/>
      <c r="XF91" s="70"/>
      <c r="XG91" s="70"/>
      <c r="XH91" s="70"/>
      <c r="XI91" s="70"/>
      <c r="XJ91" s="70"/>
      <c r="XK91" s="70"/>
      <c r="XL91" s="70"/>
      <c r="XM91" s="70"/>
      <c r="XN91" s="70"/>
      <c r="XO91" s="70"/>
      <c r="XP91" s="70"/>
      <c r="XQ91" s="70"/>
      <c r="XR91" s="70"/>
      <c r="XS91" s="70"/>
      <c r="XT91" s="70"/>
      <c r="XU91" s="70"/>
      <c r="XV91" s="70"/>
      <c r="XW91" s="70"/>
      <c r="XX91" s="70"/>
      <c r="XY91" s="70"/>
      <c r="XZ91" s="70"/>
      <c r="YA91" s="70"/>
      <c r="YB91" s="70"/>
      <c r="YC91" s="70"/>
      <c r="YD91" s="70"/>
      <c r="YE91" s="70"/>
      <c r="YF91" s="70"/>
      <c r="YG91" s="70"/>
      <c r="YH91" s="70"/>
      <c r="YI91" s="70"/>
      <c r="YJ91" s="70"/>
      <c r="YK91" s="70"/>
      <c r="YL91" s="70"/>
      <c r="YM91" s="70"/>
      <c r="YN91" s="70"/>
      <c r="YO91" s="70"/>
      <c r="YP91" s="70"/>
      <c r="YQ91" s="70"/>
      <c r="YR91" s="70"/>
      <c r="YS91" s="70"/>
      <c r="YT91" s="70"/>
      <c r="YU91" s="70"/>
      <c r="YV91" s="70"/>
      <c r="YW91" s="70"/>
      <c r="YX91" s="70"/>
      <c r="YY91" s="70"/>
      <c r="YZ91" s="70"/>
      <c r="ZA91" s="70"/>
      <c r="ZB91" s="70"/>
      <c r="ZC91" s="70"/>
      <c r="ZD91" s="70"/>
      <c r="ZE91" s="70"/>
      <c r="ZF91" s="70"/>
      <c r="ZG91" s="70"/>
      <c r="ZH91" s="70"/>
      <c r="ZI91" s="70"/>
      <c r="ZJ91" s="70"/>
      <c r="ZK91" s="70"/>
      <c r="ZL91" s="70"/>
      <c r="ZM91" s="70"/>
      <c r="ZN91" s="70"/>
      <c r="ZO91" s="70"/>
      <c r="ZP91" s="70"/>
      <c r="ZQ91" s="70"/>
      <c r="ZR91" s="70"/>
      <c r="ZS91" s="70"/>
      <c r="ZT91" s="70"/>
      <c r="ZU91" s="70"/>
      <c r="ZV91" s="70"/>
      <c r="ZW91" s="70"/>
      <c r="ZX91" s="70"/>
      <c r="ZY91" s="70"/>
      <c r="ZZ91" s="70"/>
      <c r="AAA91" s="70"/>
      <c r="AAB91" s="70"/>
      <c r="AAC91" s="70"/>
      <c r="AAD91" s="70"/>
      <c r="AAE91" s="70"/>
      <c r="AAF91" s="70"/>
      <c r="AAG91" s="70"/>
      <c r="AAH91" s="70"/>
      <c r="AAI91" s="70"/>
      <c r="AAJ91" s="70"/>
      <c r="AAK91" s="70"/>
      <c r="AAL91" s="70"/>
      <c r="AAM91" s="70"/>
      <c r="AAN91" s="70"/>
      <c r="AAO91" s="70"/>
      <c r="AAP91" s="70"/>
      <c r="AAQ91" s="70"/>
      <c r="AAR91" s="70"/>
      <c r="AAS91" s="70"/>
      <c r="AAT91" s="70"/>
      <c r="AAU91" s="70"/>
      <c r="AAV91" s="70"/>
      <c r="AAW91" s="70"/>
      <c r="AAX91" s="70"/>
      <c r="AAY91" s="70"/>
      <c r="AAZ91" s="70"/>
      <c r="ABA91" s="70"/>
      <c r="ABB91" s="70"/>
      <c r="ABC91" s="70"/>
      <c r="ABD91" s="70"/>
      <c r="ABE91" s="70"/>
      <c r="ABF91" s="70"/>
      <c r="ABG91" s="70"/>
      <c r="ABH91" s="70"/>
      <c r="ABI91" s="70"/>
      <c r="ABJ91" s="70"/>
      <c r="ABK91" s="70"/>
      <c r="ABL91" s="70"/>
      <c r="ABM91" s="70"/>
      <c r="ABN91" s="70"/>
      <c r="ABO91" s="70"/>
      <c r="ABP91" s="70"/>
      <c r="ABQ91" s="70"/>
      <c r="ABR91" s="70"/>
      <c r="ABS91" s="70"/>
      <c r="ABT91" s="70"/>
      <c r="ABU91" s="70"/>
      <c r="ABV91" s="70"/>
      <c r="ABW91" s="70"/>
      <c r="ABX91" s="70"/>
      <c r="ABY91" s="70"/>
      <c r="ABZ91" s="70"/>
      <c r="ACA91" s="70"/>
      <c r="ACB91" s="70"/>
      <c r="ACC91" s="70"/>
      <c r="ACD91" s="70"/>
      <c r="ACE91" s="70"/>
      <c r="ACF91" s="70"/>
      <c r="ACG91" s="70"/>
      <c r="ACH91" s="70"/>
      <c r="ACI91" s="70"/>
      <c r="ACJ91" s="70"/>
      <c r="ACK91" s="70"/>
      <c r="ACL91" s="70"/>
      <c r="ACM91" s="70"/>
      <c r="ACN91" s="70"/>
      <c r="ACO91" s="70"/>
      <c r="ACP91" s="70"/>
      <c r="ACQ91" s="70"/>
      <c r="ACR91" s="70"/>
      <c r="ACS91" s="70"/>
      <c r="ACT91" s="70"/>
      <c r="ACU91" s="70"/>
      <c r="ACV91" s="70"/>
      <c r="ACW91" s="70"/>
      <c r="ACX91" s="70"/>
      <c r="ACY91" s="70"/>
      <c r="ACZ91" s="70"/>
      <c r="ADA91" s="70"/>
      <c r="ADB91" s="70"/>
      <c r="ADC91" s="70"/>
      <c r="ADD91" s="70"/>
      <c r="ADE91" s="70"/>
      <c r="ADF91" s="70"/>
      <c r="ADG91" s="70"/>
      <c r="ADH91" s="70"/>
      <c r="ADI91" s="70"/>
      <c r="ADJ91" s="70"/>
      <c r="ADK91" s="70"/>
      <c r="ADL91" s="70"/>
      <c r="ADM91" s="70"/>
      <c r="ADN91" s="70"/>
      <c r="ADO91" s="70"/>
      <c r="ADP91" s="70"/>
      <c r="ADQ91" s="70"/>
      <c r="ADR91" s="70"/>
      <c r="ADS91" s="70"/>
      <c r="ADT91" s="70"/>
      <c r="ADU91" s="70"/>
      <c r="ADV91" s="70"/>
      <c r="ADW91" s="70"/>
      <c r="ADX91" s="70"/>
      <c r="ADY91" s="70"/>
      <c r="ADZ91" s="70"/>
      <c r="AEA91" s="70"/>
      <c r="AEB91" s="70"/>
      <c r="AEC91" s="70"/>
      <c r="AED91" s="70"/>
      <c r="AEE91" s="70"/>
      <c r="AEF91" s="70"/>
      <c r="AEG91" s="70"/>
      <c r="AEH91" s="70"/>
      <c r="AEI91" s="70"/>
      <c r="AEJ91" s="70"/>
      <c r="AEK91" s="70"/>
      <c r="AEL91" s="70"/>
      <c r="AEM91" s="70"/>
      <c r="AEN91" s="70"/>
      <c r="AEO91" s="70"/>
      <c r="AEP91" s="70"/>
      <c r="AEQ91" s="70"/>
      <c r="AER91" s="70"/>
      <c r="AES91" s="70"/>
      <c r="AET91" s="70"/>
      <c r="AEU91" s="70"/>
      <c r="AEV91" s="70"/>
      <c r="AEW91" s="70"/>
      <c r="AEX91" s="70"/>
      <c r="AEY91" s="70"/>
      <c r="AEZ91" s="70"/>
      <c r="AFA91" s="70"/>
      <c r="AFB91" s="70"/>
      <c r="AFC91" s="70"/>
      <c r="AFD91" s="70"/>
      <c r="AFE91" s="70"/>
      <c r="AFF91" s="70"/>
      <c r="AFG91" s="70"/>
      <c r="AFH91" s="70"/>
      <c r="AFI91" s="70"/>
      <c r="AFJ91" s="70"/>
      <c r="AFK91" s="70"/>
      <c r="AFL91" s="70"/>
      <c r="AFM91" s="70"/>
      <c r="AFN91" s="70"/>
      <c r="AFO91" s="70"/>
      <c r="AFP91" s="70"/>
      <c r="AFQ91" s="70"/>
      <c r="AFR91" s="70"/>
      <c r="AFS91" s="70"/>
      <c r="AFT91" s="70"/>
      <c r="AFU91" s="70"/>
      <c r="AFV91" s="70"/>
      <c r="AFW91" s="70"/>
      <c r="AFX91" s="70"/>
      <c r="AFY91" s="70"/>
      <c r="AFZ91" s="70"/>
      <c r="AGA91" s="70"/>
      <c r="AGB91" s="70"/>
      <c r="AGC91" s="70"/>
      <c r="AGD91" s="70"/>
      <c r="AGE91" s="70"/>
      <c r="AGF91" s="70"/>
      <c r="AGG91" s="70"/>
      <c r="AGH91" s="70"/>
      <c r="AGI91" s="70"/>
      <c r="AGJ91" s="70"/>
      <c r="AGK91" s="70"/>
      <c r="AGL91" s="70"/>
      <c r="AGM91" s="70"/>
      <c r="AGN91" s="70"/>
      <c r="AGO91" s="70"/>
      <c r="AGP91" s="70"/>
      <c r="AGQ91" s="70"/>
      <c r="AGR91" s="70"/>
      <c r="AGS91" s="70"/>
      <c r="AGT91" s="70"/>
      <c r="AGU91" s="70"/>
      <c r="AGV91" s="70"/>
      <c r="AGW91" s="70"/>
      <c r="AGX91" s="70"/>
      <c r="AGY91" s="70"/>
      <c r="AGZ91" s="70"/>
      <c r="AHA91" s="70"/>
      <c r="AHB91" s="70"/>
      <c r="AHC91" s="70"/>
      <c r="AHD91" s="70"/>
      <c r="AHE91" s="70"/>
      <c r="AHF91" s="70"/>
      <c r="AHG91" s="70"/>
      <c r="AHH91" s="70"/>
      <c r="AHI91" s="70"/>
      <c r="AHJ91" s="70"/>
      <c r="AHK91" s="70"/>
      <c r="AHL91" s="70"/>
      <c r="AHM91" s="70"/>
      <c r="AHN91" s="70"/>
      <c r="AHO91" s="70"/>
      <c r="AHP91" s="70"/>
      <c r="AHQ91" s="70"/>
      <c r="AHR91" s="70"/>
      <c r="AHS91" s="70"/>
      <c r="AHT91" s="70"/>
      <c r="AHU91" s="70"/>
      <c r="AHV91" s="70"/>
      <c r="AHW91" s="70"/>
      <c r="AHX91" s="70"/>
      <c r="AHY91" s="70"/>
      <c r="AHZ91" s="70"/>
      <c r="AIA91" s="70"/>
      <c r="AIB91" s="70"/>
      <c r="AIC91" s="70"/>
      <c r="AID91" s="70"/>
      <c r="AIE91" s="70"/>
      <c r="AIF91" s="70"/>
      <c r="AIG91" s="70"/>
      <c r="AIH91" s="70"/>
      <c r="AII91" s="70"/>
      <c r="AIJ91" s="70"/>
      <c r="AIK91" s="70"/>
      <c r="AIL91" s="70"/>
      <c r="AIM91" s="70"/>
      <c r="AIN91" s="70"/>
      <c r="AIO91" s="70"/>
      <c r="AIP91" s="70"/>
      <c r="AIQ91" s="70"/>
      <c r="AIR91" s="70"/>
      <c r="AIS91" s="70"/>
      <c r="AIT91" s="70"/>
      <c r="AIU91" s="70"/>
      <c r="AIV91" s="70"/>
      <c r="AIW91" s="70"/>
      <c r="AIX91" s="70"/>
      <c r="AIY91" s="70"/>
      <c r="AIZ91" s="70"/>
      <c r="AJA91" s="70"/>
      <c r="AJB91" s="70"/>
      <c r="AJC91" s="70"/>
      <c r="AJD91" s="70"/>
      <c r="AJE91" s="70"/>
      <c r="AJF91" s="70"/>
      <c r="AJG91" s="70"/>
      <c r="AJH91" s="70"/>
      <c r="AJI91" s="70"/>
      <c r="AJJ91" s="70"/>
      <c r="AJK91" s="70"/>
      <c r="AJL91" s="70"/>
      <c r="AJM91" s="70"/>
      <c r="AJN91" s="70"/>
      <c r="AJO91" s="70"/>
      <c r="AJP91" s="70"/>
      <c r="AJQ91" s="70"/>
      <c r="AJR91" s="70"/>
      <c r="AJS91" s="70"/>
      <c r="AJT91" s="70"/>
      <c r="AJU91" s="70"/>
      <c r="AJV91" s="70"/>
      <c r="AJW91" s="70"/>
      <c r="AJX91" s="70"/>
      <c r="AJY91" s="70"/>
      <c r="AJZ91" s="70"/>
      <c r="AKA91" s="70"/>
      <c r="AKB91" s="70"/>
      <c r="AKC91" s="70"/>
      <c r="AKD91" s="70"/>
      <c r="AKE91" s="70"/>
      <c r="AKF91" s="70"/>
      <c r="AKG91" s="70"/>
      <c r="AKH91" s="70"/>
      <c r="AKI91" s="70"/>
      <c r="AKJ91" s="70"/>
      <c r="AKK91" s="70"/>
      <c r="AKL91" s="70"/>
      <c r="AKM91" s="70"/>
      <c r="AKN91" s="70"/>
      <c r="AKO91" s="70"/>
      <c r="AKP91" s="70"/>
      <c r="AKQ91" s="70"/>
      <c r="AKR91" s="70"/>
      <c r="AKS91" s="70"/>
      <c r="AKT91" s="70"/>
      <c r="AKU91" s="70"/>
      <c r="AKV91" s="70"/>
      <c r="AKW91" s="70"/>
      <c r="AKX91" s="70"/>
      <c r="AKY91" s="70"/>
      <c r="AKZ91" s="70"/>
      <c r="ALA91" s="70"/>
      <c r="ALB91" s="70"/>
      <c r="ALC91" s="70"/>
      <c r="ALD91" s="70"/>
      <c r="ALE91" s="70"/>
      <c r="ALF91" s="70"/>
      <c r="ALG91" s="70"/>
      <c r="ALH91" s="70"/>
      <c r="ALI91" s="70"/>
      <c r="ALJ91" s="70"/>
      <c r="ALK91" s="70"/>
      <c r="ALL91" s="70"/>
      <c r="ALM91" s="70"/>
      <c r="ALN91" s="70"/>
      <c r="ALO91" s="70"/>
      <c r="ALP91" s="70"/>
      <c r="ALQ91" s="70"/>
      <c r="ALR91" s="70"/>
      <c r="ALS91" s="70"/>
      <c r="ALT91" s="70"/>
      <c r="ALU91" s="70"/>
      <c r="ALV91" s="70"/>
      <c r="ALW91" s="70"/>
      <c r="ALX91" s="70"/>
      <c r="ALY91" s="70"/>
      <c r="ALZ91" s="70"/>
      <c r="AMA91" s="70"/>
      <c r="AMB91" s="70"/>
      <c r="AMC91" s="70"/>
      <c r="AMD91" s="70"/>
      <c r="AME91" s="70"/>
      <c r="AMF91" s="70"/>
      <c r="AMG91" s="70"/>
      <c r="AMH91" s="70"/>
      <c r="AMI91" s="70"/>
      <c r="AMJ91" s="70"/>
      <c r="AMK91" s="70"/>
      <c r="AML91" s="70"/>
      <c r="AMM91" s="70"/>
      <c r="AMN91" s="70"/>
      <c r="AMO91" s="70"/>
      <c r="AMP91" s="70"/>
      <c r="AMQ91" s="70"/>
      <c r="AMR91" s="70"/>
      <c r="AMS91" s="70"/>
      <c r="AMT91" s="70"/>
      <c r="AMU91" s="70"/>
      <c r="AMV91" s="70"/>
      <c r="AMW91" s="70"/>
      <c r="AMX91" s="70"/>
      <c r="AMY91" s="70"/>
      <c r="AMZ91" s="70"/>
      <c r="ANA91" s="70"/>
      <c r="ANB91" s="70"/>
      <c r="ANC91" s="70"/>
      <c r="AND91" s="70"/>
      <c r="ANE91" s="70"/>
      <c r="ANF91" s="70"/>
      <c r="ANG91" s="70"/>
      <c r="ANH91" s="70"/>
      <c r="ANI91" s="70"/>
      <c r="ANJ91" s="70"/>
      <c r="ANK91" s="70"/>
      <c r="ANL91" s="70"/>
      <c r="ANM91" s="70"/>
      <c r="ANN91" s="70"/>
      <c r="ANO91" s="70"/>
      <c r="ANP91" s="70"/>
      <c r="ANQ91" s="70"/>
      <c r="ANR91" s="70"/>
      <c r="ANS91" s="70"/>
      <c r="ANT91" s="70"/>
      <c r="ANU91" s="70"/>
      <c r="ANV91" s="70"/>
      <c r="ANW91" s="70"/>
      <c r="ANX91" s="70"/>
      <c r="ANY91" s="70"/>
      <c r="ANZ91" s="70"/>
      <c r="AOA91" s="70"/>
      <c r="AOB91" s="70"/>
      <c r="AOC91" s="70"/>
      <c r="AOD91" s="70"/>
      <c r="AOE91" s="70"/>
      <c r="AOF91" s="70"/>
      <c r="AOG91" s="70"/>
      <c r="AOH91" s="70"/>
      <c r="AOI91" s="70"/>
      <c r="AOJ91" s="70"/>
      <c r="AOK91" s="70"/>
      <c r="AOL91" s="70"/>
      <c r="AOM91" s="70"/>
      <c r="AON91" s="70"/>
      <c r="AOO91" s="70"/>
      <c r="AOP91" s="70"/>
      <c r="AOQ91" s="70"/>
      <c r="AOR91" s="70"/>
      <c r="AOS91" s="70"/>
      <c r="AOT91" s="70"/>
      <c r="AOU91" s="70"/>
      <c r="AOV91" s="70"/>
      <c r="AOW91" s="70"/>
      <c r="AOX91" s="70"/>
      <c r="AOY91" s="70"/>
      <c r="AOZ91" s="70"/>
      <c r="APA91" s="70"/>
      <c r="APB91" s="70"/>
      <c r="APC91" s="70"/>
      <c r="APD91" s="70"/>
      <c r="APE91" s="70"/>
      <c r="APF91" s="70"/>
      <c r="APG91" s="70"/>
      <c r="APH91" s="70"/>
      <c r="API91" s="70"/>
      <c r="APJ91" s="70"/>
      <c r="APK91" s="70"/>
      <c r="APL91" s="70"/>
      <c r="APM91" s="70"/>
      <c r="APN91" s="70"/>
      <c r="APO91" s="70"/>
      <c r="APP91" s="70"/>
      <c r="APQ91" s="70"/>
      <c r="APR91" s="70"/>
      <c r="APS91" s="70"/>
      <c r="APT91" s="70"/>
      <c r="APU91" s="70"/>
      <c r="APV91" s="70"/>
      <c r="APW91" s="70"/>
      <c r="APX91" s="70"/>
      <c r="APY91" s="70"/>
      <c r="APZ91" s="70"/>
    </row>
    <row r="92" spans="1:1118" s="69" customFormat="1" ht="13.5" customHeight="1" x14ac:dyDescent="0.15">
      <c r="A92" s="2"/>
      <c r="B92" s="2"/>
      <c r="C92" s="327"/>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c r="CA92" s="70"/>
      <c r="CB92" s="70"/>
      <c r="CC92" s="70"/>
      <c r="CD92" s="70"/>
      <c r="CE92" s="70"/>
      <c r="CF92" s="70"/>
      <c r="CG92" s="70"/>
      <c r="CH92" s="70"/>
      <c r="CI92" s="70"/>
      <c r="CJ92" s="70"/>
      <c r="CK92" s="70"/>
      <c r="CL92" s="70"/>
      <c r="CM92" s="70"/>
      <c r="CN92" s="70"/>
      <c r="CO92" s="70"/>
      <c r="CP92" s="70"/>
      <c r="CQ92" s="70"/>
      <c r="CR92" s="70"/>
      <c r="CS92" s="70"/>
      <c r="CT92" s="70"/>
      <c r="CU92" s="70"/>
      <c r="CV92" s="70"/>
      <c r="CW92" s="70"/>
      <c r="CX92" s="70"/>
      <c r="CY92" s="70"/>
      <c r="CZ92" s="70"/>
      <c r="DA92" s="70"/>
      <c r="DB92" s="70"/>
      <c r="DC92" s="70"/>
      <c r="DD92" s="70"/>
      <c r="DE92" s="70"/>
      <c r="DF92" s="70"/>
      <c r="DG92" s="70"/>
      <c r="DH92" s="70"/>
      <c r="DI92" s="70"/>
      <c r="DJ92" s="70"/>
      <c r="DK92" s="70"/>
      <c r="DL92" s="70"/>
      <c r="DM92" s="70"/>
      <c r="DN92" s="70"/>
      <c r="DO92" s="70"/>
      <c r="DP92" s="70"/>
      <c r="DQ92" s="70"/>
      <c r="DR92" s="70"/>
      <c r="DS92" s="70"/>
      <c r="DT92" s="70"/>
      <c r="DU92" s="70"/>
      <c r="DV92" s="70"/>
      <c r="DW92" s="70"/>
      <c r="DX92" s="70"/>
      <c r="DY92" s="70"/>
      <c r="DZ92" s="70"/>
      <c r="EA92" s="70"/>
      <c r="EB92" s="70"/>
      <c r="EC92" s="70"/>
      <c r="ED92" s="70"/>
      <c r="EE92" s="70"/>
      <c r="EF92" s="70"/>
      <c r="EG92" s="70"/>
      <c r="EH92" s="70"/>
      <c r="EI92" s="70"/>
      <c r="EJ92" s="70"/>
      <c r="EK92" s="70"/>
      <c r="EL92" s="70"/>
      <c r="EM92" s="70"/>
      <c r="EN92" s="70"/>
      <c r="EO92" s="70"/>
      <c r="EP92" s="70"/>
      <c r="EQ92" s="70"/>
      <c r="ER92" s="70"/>
      <c r="ES92" s="70"/>
      <c r="ET92" s="70"/>
      <c r="EU92" s="70"/>
      <c r="EV92" s="70"/>
      <c r="EW92" s="70"/>
      <c r="EX92" s="70"/>
      <c r="EY92" s="70"/>
      <c r="EZ92" s="70"/>
      <c r="FA92" s="70"/>
      <c r="FB92" s="70"/>
      <c r="FC92" s="70"/>
      <c r="FD92" s="70"/>
      <c r="FE92" s="70"/>
      <c r="FF92" s="70"/>
      <c r="FG92" s="70"/>
      <c r="FH92" s="70"/>
      <c r="FI92" s="70"/>
      <c r="FJ92" s="70"/>
      <c r="FK92" s="70"/>
      <c r="FL92" s="70"/>
      <c r="FM92" s="70"/>
      <c r="FN92" s="70"/>
      <c r="FO92" s="70"/>
      <c r="FP92" s="70"/>
      <c r="FQ92" s="70"/>
      <c r="FR92" s="70"/>
      <c r="FS92" s="70"/>
      <c r="FT92" s="70"/>
      <c r="FU92" s="70"/>
      <c r="FV92" s="70"/>
      <c r="FW92" s="70"/>
      <c r="FX92" s="70"/>
      <c r="FY92" s="70"/>
      <c r="FZ92" s="70"/>
      <c r="GA92" s="70"/>
      <c r="GB92" s="70"/>
      <c r="GC92" s="70"/>
      <c r="GD92" s="70"/>
      <c r="GE92" s="70"/>
      <c r="GF92" s="70"/>
      <c r="GG92" s="70"/>
      <c r="GH92" s="70"/>
      <c r="GI92" s="70"/>
      <c r="GJ92" s="70"/>
      <c r="GK92" s="70"/>
      <c r="GL92" s="70"/>
      <c r="GM92" s="70"/>
      <c r="GN92" s="70"/>
      <c r="GO92" s="70"/>
      <c r="GP92" s="70"/>
      <c r="GQ92" s="70"/>
      <c r="GR92" s="70"/>
      <c r="GS92" s="70"/>
      <c r="GT92" s="70"/>
      <c r="GU92" s="70"/>
      <c r="GV92" s="70"/>
      <c r="GW92" s="70"/>
      <c r="GX92" s="70"/>
      <c r="GY92" s="70"/>
      <c r="GZ92" s="70"/>
      <c r="HA92" s="70"/>
      <c r="HB92" s="70"/>
      <c r="HC92" s="70"/>
      <c r="HD92" s="70"/>
      <c r="HE92" s="70"/>
      <c r="HF92" s="70"/>
      <c r="HG92" s="70"/>
      <c r="HH92" s="70"/>
      <c r="HI92" s="70"/>
      <c r="HJ92" s="70"/>
      <c r="HK92" s="70"/>
      <c r="HL92" s="70"/>
      <c r="HM92" s="70"/>
      <c r="HN92" s="70"/>
      <c r="HO92" s="70"/>
      <c r="HP92" s="70"/>
      <c r="HQ92" s="70"/>
      <c r="HR92" s="70"/>
      <c r="HS92" s="70"/>
      <c r="HT92" s="70"/>
      <c r="HU92" s="70"/>
      <c r="HV92" s="70"/>
      <c r="HW92" s="70"/>
      <c r="HX92" s="70"/>
      <c r="HY92" s="70"/>
      <c r="HZ92" s="70"/>
      <c r="IA92" s="70"/>
      <c r="IB92" s="70"/>
      <c r="IC92" s="70"/>
      <c r="ID92" s="70"/>
      <c r="IE92" s="70"/>
      <c r="IF92" s="70"/>
      <c r="IG92" s="70"/>
      <c r="IH92" s="70"/>
      <c r="II92" s="70"/>
      <c r="IJ92" s="70"/>
      <c r="IK92" s="70"/>
      <c r="IL92" s="70"/>
      <c r="IM92" s="70"/>
      <c r="IN92" s="70"/>
      <c r="IO92" s="70"/>
      <c r="IP92" s="70"/>
      <c r="IQ92" s="70"/>
      <c r="IR92" s="70"/>
      <c r="IS92" s="70"/>
      <c r="IT92" s="70"/>
      <c r="IU92" s="70"/>
      <c r="IV92" s="70"/>
      <c r="IW92" s="70"/>
      <c r="IX92" s="70"/>
      <c r="IY92" s="70"/>
      <c r="IZ92" s="70"/>
      <c r="JA92" s="70"/>
      <c r="JB92" s="70"/>
      <c r="JC92" s="70"/>
      <c r="JD92" s="70"/>
      <c r="JE92" s="70"/>
      <c r="JF92" s="70"/>
      <c r="JG92" s="70"/>
      <c r="JH92" s="70"/>
      <c r="JI92" s="70"/>
      <c r="JJ92" s="70"/>
      <c r="JK92" s="70"/>
      <c r="JL92" s="70"/>
      <c r="JM92" s="70"/>
      <c r="JN92" s="70"/>
      <c r="JO92" s="70"/>
      <c r="JP92" s="70"/>
      <c r="JQ92" s="70"/>
      <c r="JR92" s="70"/>
      <c r="JS92" s="70"/>
      <c r="JT92" s="70"/>
      <c r="JU92" s="70"/>
      <c r="JV92" s="70"/>
      <c r="JW92" s="70"/>
      <c r="JX92" s="70"/>
      <c r="JY92" s="70"/>
      <c r="JZ92" s="70"/>
      <c r="KA92" s="70"/>
      <c r="KB92" s="70"/>
      <c r="KC92" s="70"/>
      <c r="KD92" s="70"/>
      <c r="KE92" s="70"/>
      <c r="KF92" s="70"/>
      <c r="KG92" s="70"/>
      <c r="KH92" s="70"/>
      <c r="KI92" s="70"/>
      <c r="KJ92" s="70"/>
      <c r="KK92" s="70"/>
      <c r="KL92" s="70"/>
      <c r="KM92" s="70"/>
      <c r="KN92" s="70"/>
      <c r="KO92" s="70"/>
      <c r="KP92" s="70"/>
      <c r="KQ92" s="70"/>
      <c r="KR92" s="70"/>
      <c r="KS92" s="70"/>
      <c r="KT92" s="70"/>
      <c r="KU92" s="70"/>
      <c r="KV92" s="70"/>
      <c r="KW92" s="70"/>
      <c r="KX92" s="70"/>
      <c r="KY92" s="70"/>
      <c r="KZ92" s="70"/>
      <c r="LA92" s="70"/>
      <c r="LB92" s="70"/>
      <c r="LC92" s="70"/>
      <c r="LD92" s="70"/>
      <c r="LE92" s="70"/>
      <c r="LF92" s="70"/>
      <c r="LG92" s="70"/>
      <c r="LH92" s="70"/>
      <c r="LI92" s="70"/>
      <c r="LJ92" s="70"/>
      <c r="LK92" s="70"/>
      <c r="LL92" s="70"/>
      <c r="LM92" s="70"/>
      <c r="LN92" s="70"/>
      <c r="LO92" s="70"/>
      <c r="LP92" s="70"/>
      <c r="LQ92" s="70"/>
      <c r="LR92" s="70"/>
      <c r="LS92" s="70"/>
      <c r="LT92" s="70"/>
      <c r="LU92" s="70"/>
      <c r="LV92" s="70"/>
      <c r="LW92" s="70"/>
      <c r="LX92" s="70"/>
      <c r="LY92" s="70"/>
      <c r="LZ92" s="70"/>
      <c r="MA92" s="70"/>
      <c r="MB92" s="70"/>
      <c r="MC92" s="70"/>
      <c r="MD92" s="70"/>
      <c r="ME92" s="70"/>
      <c r="MF92" s="70"/>
      <c r="MG92" s="70"/>
      <c r="MH92" s="70"/>
      <c r="MI92" s="70"/>
      <c r="MJ92" s="70"/>
      <c r="MK92" s="70"/>
      <c r="ML92" s="70"/>
      <c r="MM92" s="70"/>
      <c r="MN92" s="70"/>
      <c r="MO92" s="70"/>
      <c r="MP92" s="70"/>
      <c r="MQ92" s="70"/>
      <c r="MR92" s="70"/>
      <c r="MS92" s="70"/>
      <c r="MT92" s="70"/>
      <c r="MU92" s="70"/>
      <c r="MV92" s="70"/>
      <c r="MW92" s="70"/>
      <c r="MX92" s="70"/>
      <c r="MY92" s="70"/>
      <c r="MZ92" s="70"/>
      <c r="NA92" s="70"/>
      <c r="NB92" s="70"/>
      <c r="NC92" s="70"/>
      <c r="ND92" s="70"/>
      <c r="NE92" s="70"/>
      <c r="NF92" s="70"/>
      <c r="NG92" s="70"/>
      <c r="NH92" s="70"/>
      <c r="NI92" s="70"/>
      <c r="NJ92" s="70"/>
      <c r="NK92" s="70"/>
      <c r="NL92" s="70"/>
      <c r="NM92" s="70"/>
      <c r="NN92" s="70"/>
      <c r="NO92" s="70"/>
      <c r="NP92" s="70"/>
      <c r="NQ92" s="70"/>
      <c r="NR92" s="70"/>
      <c r="NS92" s="70"/>
      <c r="NT92" s="70"/>
      <c r="NU92" s="70"/>
      <c r="NV92" s="70"/>
      <c r="NW92" s="70"/>
      <c r="NX92" s="70"/>
      <c r="NY92" s="70"/>
      <c r="NZ92" s="70"/>
      <c r="OA92" s="70"/>
      <c r="OB92" s="70"/>
      <c r="OC92" s="70"/>
      <c r="OD92" s="70"/>
      <c r="OE92" s="70"/>
      <c r="OF92" s="70"/>
      <c r="OG92" s="70"/>
      <c r="OH92" s="70"/>
      <c r="OI92" s="70"/>
      <c r="OJ92" s="70"/>
      <c r="OK92" s="70"/>
      <c r="OL92" s="70"/>
      <c r="OM92" s="70"/>
      <c r="ON92" s="70"/>
      <c r="OO92" s="70"/>
      <c r="OP92" s="70"/>
      <c r="OQ92" s="70"/>
      <c r="OR92" s="70"/>
      <c r="OS92" s="70"/>
      <c r="OT92" s="70"/>
      <c r="OU92" s="70"/>
      <c r="OV92" s="70"/>
      <c r="OW92" s="70"/>
      <c r="OX92" s="70"/>
      <c r="OY92" s="70"/>
      <c r="OZ92" s="70"/>
      <c r="PA92" s="70"/>
      <c r="PB92" s="70"/>
      <c r="PC92" s="70"/>
      <c r="PD92" s="70"/>
      <c r="PE92" s="70"/>
      <c r="PF92" s="70"/>
      <c r="PG92" s="70"/>
      <c r="PH92" s="70"/>
      <c r="PI92" s="70"/>
      <c r="PJ92" s="70"/>
      <c r="PK92" s="70"/>
      <c r="PL92" s="70"/>
      <c r="PM92" s="70"/>
      <c r="PN92" s="70"/>
      <c r="PO92" s="70"/>
      <c r="PP92" s="70"/>
      <c r="PQ92" s="70"/>
      <c r="PR92" s="70"/>
      <c r="PS92" s="70"/>
      <c r="PT92" s="70"/>
      <c r="PU92" s="70"/>
      <c r="PV92" s="70"/>
      <c r="PW92" s="70"/>
      <c r="PX92" s="70"/>
      <c r="PY92" s="70"/>
      <c r="PZ92" s="70"/>
      <c r="QA92" s="70"/>
      <c r="QB92" s="70"/>
      <c r="QC92" s="70"/>
      <c r="QD92" s="70"/>
      <c r="QE92" s="70"/>
      <c r="QF92" s="70"/>
      <c r="QG92" s="70"/>
      <c r="QH92" s="70"/>
      <c r="QI92" s="70"/>
      <c r="QJ92" s="70"/>
      <c r="QK92" s="70"/>
      <c r="QL92" s="70"/>
      <c r="QM92" s="70"/>
      <c r="QN92" s="70"/>
      <c r="QO92" s="70"/>
      <c r="QP92" s="70"/>
      <c r="QQ92" s="70"/>
      <c r="QR92" s="70"/>
      <c r="QS92" s="70"/>
      <c r="QT92" s="70"/>
      <c r="QU92" s="70"/>
      <c r="QV92" s="70"/>
      <c r="QW92" s="70"/>
      <c r="QX92" s="70"/>
      <c r="QY92" s="70"/>
      <c r="QZ92" s="70"/>
      <c r="RA92" s="70"/>
      <c r="RB92" s="70"/>
      <c r="RC92" s="70"/>
      <c r="RD92" s="70"/>
      <c r="RE92" s="70"/>
      <c r="RF92" s="70"/>
      <c r="RG92" s="70"/>
      <c r="RH92" s="70"/>
      <c r="RI92" s="70"/>
      <c r="RJ92" s="70"/>
      <c r="RK92" s="70"/>
      <c r="RL92" s="70"/>
      <c r="RM92" s="70"/>
      <c r="RN92" s="70"/>
      <c r="RO92" s="70"/>
      <c r="RP92" s="70"/>
      <c r="RQ92" s="70"/>
      <c r="RR92" s="70"/>
      <c r="RS92" s="70"/>
      <c r="RT92" s="70"/>
      <c r="RU92" s="70"/>
      <c r="RV92" s="70"/>
      <c r="RW92" s="70"/>
      <c r="RX92" s="70"/>
      <c r="RY92" s="70"/>
      <c r="RZ92" s="70"/>
      <c r="SA92" s="70"/>
      <c r="SB92" s="70"/>
      <c r="SC92" s="70"/>
      <c r="SD92" s="70"/>
      <c r="SE92" s="70"/>
      <c r="SF92" s="70"/>
      <c r="SG92" s="70"/>
      <c r="SH92" s="70"/>
      <c r="SI92" s="70"/>
      <c r="SJ92" s="70"/>
      <c r="SK92" s="70"/>
      <c r="SL92" s="70"/>
      <c r="SM92" s="70"/>
      <c r="SN92" s="70"/>
      <c r="SO92" s="70"/>
      <c r="SP92" s="70"/>
      <c r="SQ92" s="70"/>
      <c r="SR92" s="70"/>
      <c r="SS92" s="70"/>
      <c r="ST92" s="70"/>
      <c r="SU92" s="70"/>
      <c r="SV92" s="70"/>
      <c r="SW92" s="70"/>
      <c r="SX92" s="70"/>
      <c r="SY92" s="70"/>
      <c r="SZ92" s="70"/>
      <c r="TA92" s="70"/>
      <c r="TB92" s="70"/>
      <c r="TC92" s="70"/>
      <c r="TD92" s="70"/>
      <c r="TE92" s="70"/>
      <c r="TF92" s="70"/>
      <c r="TG92" s="70"/>
      <c r="TH92" s="70"/>
      <c r="TI92" s="70"/>
      <c r="TJ92" s="70"/>
      <c r="TK92" s="70"/>
      <c r="TL92" s="70"/>
      <c r="TM92" s="70"/>
      <c r="TN92" s="70"/>
      <c r="TO92" s="70"/>
      <c r="TP92" s="70"/>
      <c r="TQ92" s="70"/>
      <c r="TR92" s="70"/>
      <c r="TS92" s="70"/>
      <c r="TT92" s="70"/>
      <c r="TU92" s="70"/>
      <c r="TV92" s="70"/>
      <c r="TW92" s="70"/>
      <c r="TX92" s="70"/>
      <c r="TY92" s="70"/>
      <c r="TZ92" s="70"/>
      <c r="UA92" s="70"/>
      <c r="UB92" s="70"/>
      <c r="UC92" s="70"/>
      <c r="UD92" s="70"/>
      <c r="UE92" s="70"/>
      <c r="UF92" s="70"/>
      <c r="UG92" s="70"/>
      <c r="UH92" s="70"/>
      <c r="UI92" s="70"/>
      <c r="UJ92" s="70"/>
      <c r="UK92" s="70"/>
      <c r="UL92" s="70"/>
      <c r="UM92" s="70"/>
      <c r="UN92" s="70"/>
      <c r="UO92" s="70"/>
      <c r="UP92" s="70"/>
      <c r="UQ92" s="70"/>
      <c r="UR92" s="70"/>
      <c r="US92" s="70"/>
      <c r="UT92" s="70"/>
      <c r="UU92" s="70"/>
      <c r="UV92" s="70"/>
      <c r="UW92" s="70"/>
      <c r="UX92" s="70"/>
      <c r="UY92" s="70"/>
      <c r="UZ92" s="70"/>
      <c r="VA92" s="70"/>
      <c r="VB92" s="70"/>
      <c r="VC92" s="70"/>
      <c r="VD92" s="70"/>
      <c r="VE92" s="70"/>
      <c r="VF92" s="70"/>
      <c r="VG92" s="70"/>
      <c r="VH92" s="70"/>
      <c r="VI92" s="70"/>
      <c r="VJ92" s="70"/>
      <c r="VK92" s="70"/>
      <c r="VL92" s="70"/>
      <c r="VM92" s="70"/>
      <c r="VN92" s="70"/>
      <c r="VO92" s="70"/>
      <c r="VP92" s="70"/>
      <c r="VQ92" s="70"/>
      <c r="VR92" s="70"/>
      <c r="VS92" s="70"/>
      <c r="VT92" s="70"/>
      <c r="VU92" s="70"/>
      <c r="VV92" s="70"/>
      <c r="VW92" s="70"/>
      <c r="VX92" s="70"/>
      <c r="VY92" s="70"/>
      <c r="VZ92" s="70"/>
      <c r="WA92" s="70"/>
      <c r="WB92" s="70"/>
      <c r="WC92" s="70"/>
      <c r="WD92" s="70"/>
      <c r="WE92" s="70"/>
      <c r="WF92" s="70"/>
      <c r="WG92" s="70"/>
      <c r="WH92" s="70"/>
      <c r="WI92" s="70"/>
      <c r="WJ92" s="70"/>
      <c r="WK92" s="70"/>
      <c r="WL92" s="70"/>
      <c r="WM92" s="70"/>
      <c r="WN92" s="70"/>
      <c r="WO92" s="70"/>
      <c r="WP92" s="70"/>
      <c r="WQ92" s="70"/>
      <c r="WR92" s="70"/>
      <c r="WS92" s="70"/>
      <c r="WT92" s="70"/>
      <c r="WU92" s="70"/>
      <c r="WV92" s="70"/>
      <c r="WW92" s="70"/>
      <c r="WX92" s="70"/>
      <c r="WY92" s="70"/>
      <c r="WZ92" s="70"/>
      <c r="XA92" s="70"/>
      <c r="XB92" s="70"/>
      <c r="XC92" s="70"/>
      <c r="XD92" s="70"/>
      <c r="XE92" s="70"/>
      <c r="XF92" s="70"/>
      <c r="XG92" s="70"/>
      <c r="XH92" s="70"/>
      <c r="XI92" s="70"/>
      <c r="XJ92" s="70"/>
      <c r="XK92" s="70"/>
      <c r="XL92" s="70"/>
      <c r="XM92" s="70"/>
      <c r="XN92" s="70"/>
      <c r="XO92" s="70"/>
      <c r="XP92" s="70"/>
      <c r="XQ92" s="70"/>
      <c r="XR92" s="70"/>
      <c r="XS92" s="70"/>
      <c r="XT92" s="70"/>
      <c r="XU92" s="70"/>
      <c r="XV92" s="70"/>
      <c r="XW92" s="70"/>
      <c r="XX92" s="70"/>
      <c r="XY92" s="70"/>
      <c r="XZ92" s="70"/>
      <c r="YA92" s="70"/>
      <c r="YB92" s="70"/>
      <c r="YC92" s="70"/>
      <c r="YD92" s="70"/>
      <c r="YE92" s="70"/>
      <c r="YF92" s="70"/>
      <c r="YG92" s="70"/>
      <c r="YH92" s="70"/>
      <c r="YI92" s="70"/>
      <c r="YJ92" s="70"/>
      <c r="YK92" s="70"/>
      <c r="YL92" s="70"/>
      <c r="YM92" s="70"/>
      <c r="YN92" s="70"/>
      <c r="YO92" s="70"/>
      <c r="YP92" s="70"/>
      <c r="YQ92" s="70"/>
      <c r="YR92" s="70"/>
      <c r="YS92" s="70"/>
      <c r="YT92" s="70"/>
      <c r="YU92" s="70"/>
      <c r="YV92" s="70"/>
      <c r="YW92" s="70"/>
      <c r="YX92" s="70"/>
      <c r="YY92" s="70"/>
      <c r="YZ92" s="70"/>
      <c r="ZA92" s="70"/>
      <c r="ZB92" s="70"/>
      <c r="ZC92" s="70"/>
      <c r="ZD92" s="70"/>
      <c r="ZE92" s="70"/>
      <c r="ZF92" s="70"/>
      <c r="ZG92" s="70"/>
      <c r="ZH92" s="70"/>
      <c r="ZI92" s="70"/>
      <c r="ZJ92" s="70"/>
      <c r="ZK92" s="70"/>
      <c r="ZL92" s="70"/>
      <c r="ZM92" s="70"/>
      <c r="ZN92" s="70"/>
      <c r="ZO92" s="70"/>
      <c r="ZP92" s="70"/>
      <c r="ZQ92" s="70"/>
      <c r="ZR92" s="70"/>
      <c r="ZS92" s="70"/>
      <c r="ZT92" s="70"/>
      <c r="ZU92" s="70"/>
      <c r="ZV92" s="70"/>
      <c r="ZW92" s="70"/>
      <c r="ZX92" s="70"/>
      <c r="ZY92" s="70"/>
      <c r="ZZ92" s="70"/>
      <c r="AAA92" s="70"/>
      <c r="AAB92" s="70"/>
      <c r="AAC92" s="70"/>
      <c r="AAD92" s="70"/>
      <c r="AAE92" s="70"/>
      <c r="AAF92" s="70"/>
      <c r="AAG92" s="70"/>
      <c r="AAH92" s="70"/>
      <c r="AAI92" s="70"/>
      <c r="AAJ92" s="70"/>
      <c r="AAK92" s="70"/>
      <c r="AAL92" s="70"/>
      <c r="AAM92" s="70"/>
      <c r="AAN92" s="70"/>
      <c r="AAO92" s="70"/>
      <c r="AAP92" s="70"/>
      <c r="AAQ92" s="70"/>
      <c r="AAR92" s="70"/>
      <c r="AAS92" s="70"/>
      <c r="AAT92" s="70"/>
      <c r="AAU92" s="70"/>
      <c r="AAV92" s="70"/>
      <c r="AAW92" s="70"/>
      <c r="AAX92" s="70"/>
      <c r="AAY92" s="70"/>
      <c r="AAZ92" s="70"/>
      <c r="ABA92" s="70"/>
      <c r="ABB92" s="70"/>
      <c r="ABC92" s="70"/>
      <c r="ABD92" s="70"/>
      <c r="ABE92" s="70"/>
      <c r="ABF92" s="70"/>
      <c r="ABG92" s="70"/>
      <c r="ABH92" s="70"/>
      <c r="ABI92" s="70"/>
      <c r="ABJ92" s="70"/>
      <c r="ABK92" s="70"/>
      <c r="ABL92" s="70"/>
      <c r="ABM92" s="70"/>
      <c r="ABN92" s="70"/>
      <c r="ABO92" s="70"/>
      <c r="ABP92" s="70"/>
      <c r="ABQ92" s="70"/>
      <c r="ABR92" s="70"/>
      <c r="ABS92" s="70"/>
      <c r="ABT92" s="70"/>
      <c r="ABU92" s="70"/>
      <c r="ABV92" s="70"/>
      <c r="ABW92" s="70"/>
      <c r="ABX92" s="70"/>
      <c r="ABY92" s="70"/>
      <c r="ABZ92" s="70"/>
      <c r="ACA92" s="70"/>
      <c r="ACB92" s="70"/>
      <c r="ACC92" s="70"/>
      <c r="ACD92" s="70"/>
      <c r="ACE92" s="70"/>
      <c r="ACF92" s="70"/>
      <c r="ACG92" s="70"/>
      <c r="ACH92" s="70"/>
      <c r="ACI92" s="70"/>
      <c r="ACJ92" s="70"/>
      <c r="ACK92" s="70"/>
      <c r="ACL92" s="70"/>
      <c r="ACM92" s="70"/>
      <c r="ACN92" s="70"/>
      <c r="ACO92" s="70"/>
      <c r="ACP92" s="70"/>
      <c r="ACQ92" s="70"/>
      <c r="ACR92" s="70"/>
      <c r="ACS92" s="70"/>
      <c r="ACT92" s="70"/>
      <c r="ACU92" s="70"/>
      <c r="ACV92" s="70"/>
      <c r="ACW92" s="70"/>
      <c r="ACX92" s="70"/>
      <c r="ACY92" s="70"/>
      <c r="ACZ92" s="70"/>
      <c r="ADA92" s="70"/>
      <c r="ADB92" s="70"/>
      <c r="ADC92" s="70"/>
      <c r="ADD92" s="70"/>
      <c r="ADE92" s="70"/>
      <c r="ADF92" s="70"/>
      <c r="ADG92" s="70"/>
      <c r="ADH92" s="70"/>
      <c r="ADI92" s="70"/>
      <c r="ADJ92" s="70"/>
      <c r="ADK92" s="70"/>
      <c r="ADL92" s="70"/>
      <c r="ADM92" s="70"/>
      <c r="ADN92" s="70"/>
      <c r="ADO92" s="70"/>
      <c r="ADP92" s="70"/>
      <c r="ADQ92" s="70"/>
      <c r="ADR92" s="70"/>
      <c r="ADS92" s="70"/>
      <c r="ADT92" s="70"/>
      <c r="ADU92" s="70"/>
      <c r="ADV92" s="70"/>
      <c r="ADW92" s="70"/>
      <c r="ADX92" s="70"/>
      <c r="ADY92" s="70"/>
      <c r="ADZ92" s="70"/>
      <c r="AEA92" s="70"/>
      <c r="AEB92" s="70"/>
      <c r="AEC92" s="70"/>
      <c r="AED92" s="70"/>
      <c r="AEE92" s="70"/>
      <c r="AEF92" s="70"/>
      <c r="AEG92" s="70"/>
      <c r="AEH92" s="70"/>
      <c r="AEI92" s="70"/>
      <c r="AEJ92" s="70"/>
      <c r="AEK92" s="70"/>
      <c r="AEL92" s="70"/>
      <c r="AEM92" s="70"/>
      <c r="AEN92" s="70"/>
      <c r="AEO92" s="70"/>
      <c r="AEP92" s="70"/>
      <c r="AEQ92" s="70"/>
      <c r="AER92" s="70"/>
      <c r="AES92" s="70"/>
      <c r="AET92" s="70"/>
      <c r="AEU92" s="70"/>
      <c r="AEV92" s="70"/>
      <c r="AEW92" s="70"/>
      <c r="AEX92" s="70"/>
      <c r="AEY92" s="70"/>
      <c r="AEZ92" s="70"/>
      <c r="AFA92" s="70"/>
      <c r="AFB92" s="70"/>
      <c r="AFC92" s="70"/>
      <c r="AFD92" s="70"/>
      <c r="AFE92" s="70"/>
      <c r="AFF92" s="70"/>
      <c r="AFG92" s="70"/>
      <c r="AFH92" s="70"/>
      <c r="AFI92" s="70"/>
      <c r="AFJ92" s="70"/>
      <c r="AFK92" s="70"/>
      <c r="AFL92" s="70"/>
      <c r="AFM92" s="70"/>
      <c r="AFN92" s="70"/>
      <c r="AFO92" s="70"/>
      <c r="AFP92" s="70"/>
      <c r="AFQ92" s="70"/>
      <c r="AFR92" s="70"/>
      <c r="AFS92" s="70"/>
      <c r="AFT92" s="70"/>
      <c r="AFU92" s="70"/>
      <c r="AFV92" s="70"/>
      <c r="AFW92" s="70"/>
      <c r="AFX92" s="70"/>
      <c r="AFY92" s="70"/>
      <c r="AFZ92" s="70"/>
      <c r="AGA92" s="70"/>
      <c r="AGB92" s="70"/>
      <c r="AGC92" s="70"/>
      <c r="AGD92" s="70"/>
      <c r="AGE92" s="70"/>
      <c r="AGF92" s="70"/>
      <c r="AGG92" s="70"/>
      <c r="AGH92" s="70"/>
      <c r="AGI92" s="70"/>
      <c r="AGJ92" s="70"/>
      <c r="AGK92" s="70"/>
      <c r="AGL92" s="70"/>
      <c r="AGM92" s="70"/>
      <c r="AGN92" s="70"/>
      <c r="AGO92" s="70"/>
      <c r="AGP92" s="70"/>
      <c r="AGQ92" s="70"/>
      <c r="AGR92" s="70"/>
      <c r="AGS92" s="70"/>
      <c r="AGT92" s="70"/>
      <c r="AGU92" s="70"/>
      <c r="AGV92" s="70"/>
      <c r="AGW92" s="70"/>
      <c r="AGX92" s="70"/>
      <c r="AGY92" s="70"/>
      <c r="AGZ92" s="70"/>
      <c r="AHA92" s="70"/>
      <c r="AHB92" s="70"/>
      <c r="AHC92" s="70"/>
      <c r="AHD92" s="70"/>
      <c r="AHE92" s="70"/>
      <c r="AHF92" s="70"/>
      <c r="AHG92" s="70"/>
      <c r="AHH92" s="70"/>
      <c r="AHI92" s="70"/>
      <c r="AHJ92" s="70"/>
      <c r="AHK92" s="70"/>
      <c r="AHL92" s="70"/>
      <c r="AHM92" s="70"/>
      <c r="AHN92" s="70"/>
      <c r="AHO92" s="70"/>
      <c r="AHP92" s="70"/>
      <c r="AHQ92" s="70"/>
      <c r="AHR92" s="70"/>
      <c r="AHS92" s="70"/>
      <c r="AHT92" s="70"/>
      <c r="AHU92" s="70"/>
      <c r="AHV92" s="70"/>
      <c r="AHW92" s="70"/>
      <c r="AHX92" s="70"/>
      <c r="AHY92" s="70"/>
      <c r="AHZ92" s="70"/>
      <c r="AIA92" s="70"/>
      <c r="AIB92" s="70"/>
      <c r="AIC92" s="70"/>
      <c r="AID92" s="70"/>
      <c r="AIE92" s="70"/>
      <c r="AIF92" s="70"/>
      <c r="AIG92" s="70"/>
      <c r="AIH92" s="70"/>
      <c r="AII92" s="70"/>
      <c r="AIJ92" s="70"/>
      <c r="AIK92" s="70"/>
      <c r="AIL92" s="70"/>
      <c r="AIM92" s="70"/>
      <c r="AIN92" s="70"/>
      <c r="AIO92" s="70"/>
      <c r="AIP92" s="70"/>
      <c r="AIQ92" s="70"/>
      <c r="AIR92" s="70"/>
      <c r="AIS92" s="70"/>
      <c r="AIT92" s="70"/>
      <c r="AIU92" s="70"/>
      <c r="AIV92" s="70"/>
      <c r="AIW92" s="70"/>
      <c r="AIX92" s="70"/>
      <c r="AIY92" s="70"/>
      <c r="AIZ92" s="70"/>
      <c r="AJA92" s="70"/>
      <c r="AJB92" s="70"/>
      <c r="AJC92" s="70"/>
      <c r="AJD92" s="70"/>
      <c r="AJE92" s="70"/>
      <c r="AJF92" s="70"/>
      <c r="AJG92" s="70"/>
      <c r="AJH92" s="70"/>
      <c r="AJI92" s="70"/>
      <c r="AJJ92" s="70"/>
      <c r="AJK92" s="70"/>
      <c r="AJL92" s="70"/>
      <c r="AJM92" s="70"/>
      <c r="AJN92" s="70"/>
      <c r="AJO92" s="70"/>
      <c r="AJP92" s="70"/>
      <c r="AJQ92" s="70"/>
      <c r="AJR92" s="70"/>
      <c r="AJS92" s="70"/>
      <c r="AJT92" s="70"/>
      <c r="AJU92" s="70"/>
      <c r="AJV92" s="70"/>
      <c r="AJW92" s="70"/>
      <c r="AJX92" s="70"/>
      <c r="AJY92" s="70"/>
      <c r="AJZ92" s="70"/>
      <c r="AKA92" s="70"/>
      <c r="AKB92" s="70"/>
      <c r="AKC92" s="70"/>
      <c r="AKD92" s="70"/>
      <c r="AKE92" s="70"/>
      <c r="AKF92" s="70"/>
      <c r="AKG92" s="70"/>
      <c r="AKH92" s="70"/>
      <c r="AKI92" s="70"/>
      <c r="AKJ92" s="70"/>
      <c r="AKK92" s="70"/>
      <c r="AKL92" s="70"/>
      <c r="AKM92" s="70"/>
      <c r="AKN92" s="70"/>
      <c r="AKO92" s="70"/>
      <c r="AKP92" s="70"/>
      <c r="AKQ92" s="70"/>
      <c r="AKR92" s="70"/>
      <c r="AKS92" s="70"/>
      <c r="AKT92" s="70"/>
      <c r="AKU92" s="70"/>
      <c r="AKV92" s="70"/>
      <c r="AKW92" s="70"/>
      <c r="AKX92" s="70"/>
      <c r="AKY92" s="70"/>
      <c r="AKZ92" s="70"/>
      <c r="ALA92" s="70"/>
      <c r="ALB92" s="70"/>
      <c r="ALC92" s="70"/>
      <c r="ALD92" s="70"/>
      <c r="ALE92" s="70"/>
      <c r="ALF92" s="70"/>
      <c r="ALG92" s="70"/>
      <c r="ALH92" s="70"/>
      <c r="ALI92" s="70"/>
      <c r="ALJ92" s="70"/>
      <c r="ALK92" s="70"/>
      <c r="ALL92" s="70"/>
      <c r="ALM92" s="70"/>
      <c r="ALN92" s="70"/>
      <c r="ALO92" s="70"/>
      <c r="ALP92" s="70"/>
      <c r="ALQ92" s="70"/>
      <c r="ALR92" s="70"/>
      <c r="ALS92" s="70"/>
      <c r="ALT92" s="70"/>
      <c r="ALU92" s="70"/>
      <c r="ALV92" s="70"/>
      <c r="ALW92" s="70"/>
      <c r="ALX92" s="70"/>
      <c r="ALY92" s="70"/>
      <c r="ALZ92" s="70"/>
      <c r="AMA92" s="70"/>
      <c r="AMB92" s="70"/>
      <c r="AMC92" s="70"/>
      <c r="AMD92" s="70"/>
      <c r="AME92" s="70"/>
      <c r="AMF92" s="70"/>
      <c r="AMG92" s="70"/>
      <c r="AMH92" s="70"/>
      <c r="AMI92" s="70"/>
      <c r="AMJ92" s="70"/>
      <c r="AMK92" s="70"/>
      <c r="AML92" s="70"/>
      <c r="AMM92" s="70"/>
      <c r="AMN92" s="70"/>
      <c r="AMO92" s="70"/>
      <c r="AMP92" s="70"/>
      <c r="AMQ92" s="70"/>
      <c r="AMR92" s="70"/>
      <c r="AMS92" s="70"/>
      <c r="AMT92" s="70"/>
      <c r="AMU92" s="70"/>
      <c r="AMV92" s="70"/>
      <c r="AMW92" s="70"/>
      <c r="AMX92" s="70"/>
      <c r="AMY92" s="70"/>
      <c r="AMZ92" s="70"/>
      <c r="ANA92" s="70"/>
      <c r="ANB92" s="70"/>
      <c r="ANC92" s="70"/>
      <c r="AND92" s="70"/>
      <c r="ANE92" s="70"/>
      <c r="ANF92" s="70"/>
      <c r="ANG92" s="70"/>
      <c r="ANH92" s="70"/>
      <c r="ANI92" s="70"/>
      <c r="ANJ92" s="70"/>
      <c r="ANK92" s="70"/>
      <c r="ANL92" s="70"/>
      <c r="ANM92" s="70"/>
      <c r="ANN92" s="70"/>
      <c r="ANO92" s="70"/>
      <c r="ANP92" s="70"/>
      <c r="ANQ92" s="70"/>
      <c r="ANR92" s="70"/>
      <c r="ANS92" s="70"/>
      <c r="ANT92" s="70"/>
      <c r="ANU92" s="70"/>
      <c r="ANV92" s="70"/>
      <c r="ANW92" s="70"/>
      <c r="ANX92" s="70"/>
      <c r="ANY92" s="70"/>
      <c r="ANZ92" s="70"/>
      <c r="AOA92" s="70"/>
      <c r="AOB92" s="70"/>
      <c r="AOC92" s="70"/>
      <c r="AOD92" s="70"/>
      <c r="AOE92" s="70"/>
      <c r="AOF92" s="70"/>
      <c r="AOG92" s="70"/>
      <c r="AOH92" s="70"/>
      <c r="AOI92" s="70"/>
      <c r="AOJ92" s="70"/>
      <c r="AOK92" s="70"/>
      <c r="AOL92" s="70"/>
      <c r="AOM92" s="70"/>
      <c r="AON92" s="70"/>
      <c r="AOO92" s="70"/>
      <c r="AOP92" s="70"/>
      <c r="AOQ92" s="70"/>
      <c r="AOR92" s="70"/>
      <c r="AOS92" s="70"/>
      <c r="AOT92" s="70"/>
      <c r="AOU92" s="70"/>
      <c r="AOV92" s="70"/>
      <c r="AOW92" s="70"/>
      <c r="AOX92" s="70"/>
      <c r="AOY92" s="70"/>
      <c r="AOZ92" s="70"/>
      <c r="APA92" s="70"/>
      <c r="APB92" s="70"/>
      <c r="APC92" s="70"/>
      <c r="APD92" s="70"/>
      <c r="APE92" s="70"/>
      <c r="APF92" s="70"/>
      <c r="APG92" s="70"/>
      <c r="APH92" s="70"/>
      <c r="API92" s="70"/>
      <c r="APJ92" s="70"/>
      <c r="APK92" s="70"/>
      <c r="APL92" s="70"/>
      <c r="APM92" s="70"/>
      <c r="APN92" s="70"/>
      <c r="APO92" s="70"/>
      <c r="APP92" s="70"/>
      <c r="APQ92" s="70"/>
      <c r="APR92" s="70"/>
      <c r="APS92" s="70"/>
      <c r="APT92" s="70"/>
      <c r="APU92" s="70"/>
      <c r="APV92" s="70"/>
      <c r="APW92" s="70"/>
      <c r="APX92" s="70"/>
      <c r="APY92" s="70"/>
      <c r="APZ92" s="70"/>
    </row>
    <row r="94" spans="1:1118" x14ac:dyDescent="0.15">
      <c r="C94" s="2"/>
    </row>
    <row r="95" spans="1:1118" x14ac:dyDescent="0.15">
      <c r="C95" s="2"/>
    </row>
    <row r="96" spans="1:1118" x14ac:dyDescent="0.15">
      <c r="C96" s="2"/>
    </row>
    <row r="97" spans="3:38" x14ac:dyDescent="0.15">
      <c r="AL97" s="2">
        <f>SUM(B96:AK96)</f>
        <v>0</v>
      </c>
    </row>
    <row r="101" spans="3:38" x14ac:dyDescent="0.15">
      <c r="C101" s="2"/>
    </row>
    <row r="102" spans="3:38" x14ac:dyDescent="0.15">
      <c r="C102" s="2"/>
    </row>
  </sheetData>
  <mergeCells count="2">
    <mergeCell ref="A1:O1"/>
    <mergeCell ref="A3:J3"/>
  </mergeCells>
  <printOptions horizontalCentered="1"/>
  <pageMargins left="0.75" right="0.75" top="1" bottom="1" header="0.5" footer="0.5"/>
  <pageSetup scale="75" orientation="landscape" horizontalDpi="4294967292" verticalDpi="4294967292" r:id="rId1"/>
  <headerFooter alignWithMargins="0"/>
  <rowBreaks count="1" manualBreakCount="1">
    <brk id="26" max="1638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8C2E8-9410-754C-9CD9-29C2A77EF38D}">
  <sheetPr>
    <tabColor theme="0"/>
  </sheetPr>
  <dimension ref="A1:Q81"/>
  <sheetViews>
    <sheetView topLeftCell="A7" zoomScale="245" zoomScaleNormal="245" workbookViewId="0">
      <selection activeCell="E32" sqref="E32"/>
    </sheetView>
  </sheetViews>
  <sheetFormatPr baseColWidth="10" defaultColWidth="11.5" defaultRowHeight="13" x14ac:dyDescent="0.15"/>
  <cols>
    <col min="1" max="1" width="18.83203125" style="2" customWidth="1"/>
    <col min="2" max="2" width="11.1640625" style="2" customWidth="1"/>
    <col min="3" max="3" width="14" style="2" customWidth="1"/>
    <col min="4" max="5" width="14.6640625" style="2" bestFit="1" customWidth="1"/>
    <col min="6" max="6" width="14" style="2" customWidth="1"/>
    <col min="7" max="7" width="14.5" style="2" customWidth="1"/>
    <col min="8" max="8" width="14.6640625" style="2" customWidth="1"/>
    <col min="9" max="16384" width="11.5" style="2"/>
  </cols>
  <sheetData>
    <row r="1" spans="1:17" ht="26" customHeight="1" x14ac:dyDescent="0.15"/>
    <row r="2" spans="1:17" x14ac:dyDescent="0.15">
      <c r="A2" s="2" t="s">
        <v>812</v>
      </c>
    </row>
    <row r="3" spans="1:17" x14ac:dyDescent="0.15">
      <c r="A3" s="2" t="s">
        <v>813</v>
      </c>
    </row>
    <row r="4" spans="1:17" x14ac:dyDescent="0.15">
      <c r="A4" s="2" t="s">
        <v>814</v>
      </c>
    </row>
    <row r="5" spans="1:17" x14ac:dyDescent="0.15">
      <c r="A5" s="2" t="s">
        <v>815</v>
      </c>
    </row>
    <row r="6" spans="1:17" x14ac:dyDescent="0.15">
      <c r="A6" s="2" t="s">
        <v>816</v>
      </c>
    </row>
    <row r="7" spans="1:17" x14ac:dyDescent="0.15">
      <c r="A7" s="2" t="s">
        <v>817</v>
      </c>
    </row>
    <row r="9" spans="1:17" ht="24.75" customHeight="1" x14ac:dyDescent="0.15">
      <c r="A9" s="1069" t="s">
        <v>818</v>
      </c>
      <c r="B9" s="1069"/>
      <c r="C9" s="1069"/>
      <c r="D9" s="1069"/>
      <c r="E9" s="1069"/>
      <c r="F9" s="1069"/>
      <c r="G9" s="1069"/>
      <c r="H9" s="1069"/>
      <c r="I9" s="1069"/>
      <c r="J9" s="1069"/>
      <c r="K9" s="12"/>
    </row>
    <row r="11" spans="1:17" x14ac:dyDescent="0.15">
      <c r="A11" s="311" t="s">
        <v>819</v>
      </c>
    </row>
    <row r="12" spans="1:17" s="116" customFormat="1" ht="16" x14ac:dyDescent="0.15">
      <c r="A12" s="68" t="s">
        <v>820</v>
      </c>
      <c r="B12" s="879" t="s">
        <v>241</v>
      </c>
      <c r="C12" s="879" t="s">
        <v>242</v>
      </c>
      <c r="D12" s="879" t="s">
        <v>243</v>
      </c>
      <c r="E12" s="880" t="s">
        <v>244</v>
      </c>
      <c r="F12" s="879" t="s">
        <v>245</v>
      </c>
      <c r="G12" s="61" t="s">
        <v>821</v>
      </c>
    </row>
    <row r="13" spans="1:17" ht="16" x14ac:dyDescent="0.2">
      <c r="A13" s="73" t="s">
        <v>726</v>
      </c>
      <c r="B13" s="881">
        <f t="shared" ref="B13:G13" si="0">B44</f>
        <v>31.074138000000001</v>
      </c>
      <c r="C13" s="881">
        <f t="shared" si="0"/>
        <v>2487.348649</v>
      </c>
      <c r="D13" s="881">
        <f t="shared" si="0"/>
        <v>5347.2196240000003</v>
      </c>
      <c r="E13" s="881">
        <f t="shared" si="0"/>
        <v>7392.4272000000001</v>
      </c>
      <c r="F13" s="881">
        <f t="shared" si="0"/>
        <v>778.06122900000003</v>
      </c>
      <c r="G13" s="881">
        <f t="shared" si="0"/>
        <v>77.816404000000006</v>
      </c>
      <c r="Q13" s="2" t="s">
        <v>165</v>
      </c>
    </row>
    <row r="16" spans="1:17" x14ac:dyDescent="0.15">
      <c r="A16" s="311" t="s">
        <v>822</v>
      </c>
      <c r="E16" s="2" t="s">
        <v>165</v>
      </c>
    </row>
    <row r="17" spans="1:8" ht="51" x14ac:dyDescent="0.15">
      <c r="A17" s="882" t="s">
        <v>823</v>
      </c>
      <c r="B17" s="153" t="s">
        <v>241</v>
      </c>
      <c r="C17" s="153" t="s">
        <v>242</v>
      </c>
      <c r="D17" s="153" t="s">
        <v>243</v>
      </c>
      <c r="E17" s="82" t="s">
        <v>244</v>
      </c>
      <c r="F17" s="153" t="s">
        <v>245</v>
      </c>
      <c r="G17" s="153" t="s">
        <v>824</v>
      </c>
      <c r="H17" s="153" t="s">
        <v>134</v>
      </c>
    </row>
    <row r="18" spans="1:8" ht="16" x14ac:dyDescent="0.2">
      <c r="A18" s="57" t="s">
        <v>698</v>
      </c>
      <c r="B18" s="230">
        <f t="shared" ref="B18:G33" si="1">B50/1000000</f>
        <v>7.3846999999999996E-2</v>
      </c>
      <c r="C18" s="230">
        <f t="shared" si="1"/>
        <v>0.455897</v>
      </c>
      <c r="D18" s="230">
        <f t="shared" si="1"/>
        <v>7.0280000000000004E-3</v>
      </c>
      <c r="E18" s="230">
        <f t="shared" si="1"/>
        <v>1.0995E-2</v>
      </c>
      <c r="F18" s="230">
        <f t="shared" si="1"/>
        <v>3.0839999999999999E-3</v>
      </c>
      <c r="G18" s="230">
        <f t="shared" si="1"/>
        <v>4.1598759999999997</v>
      </c>
      <c r="H18" s="230">
        <f>SUM(B18:G18)</f>
        <v>4.7107269999999994</v>
      </c>
    </row>
    <row r="19" spans="1:8" ht="16" x14ac:dyDescent="0.2">
      <c r="A19" s="57" t="s">
        <v>699</v>
      </c>
      <c r="B19" s="230">
        <f t="shared" si="1"/>
        <v>0.38306000000000001</v>
      </c>
      <c r="C19" s="230">
        <f t="shared" si="1"/>
        <v>1.6666430000000001</v>
      </c>
      <c r="D19" s="230">
        <f t="shared" si="1"/>
        <v>0.404414</v>
      </c>
      <c r="E19" s="230">
        <f t="shared" si="1"/>
        <v>0.201567</v>
      </c>
      <c r="F19" s="230">
        <f t="shared" si="1"/>
        <v>4.5828000000000001E-2</v>
      </c>
      <c r="G19" s="230">
        <f t="shared" si="1"/>
        <v>5.7922209999999996</v>
      </c>
      <c r="H19" s="230">
        <f t="shared" ref="H19:H44" si="2">SUM(B19:G19)</f>
        <v>8.4937329999999989</v>
      </c>
    </row>
    <row r="20" spans="1:8" ht="16" x14ac:dyDescent="0.2">
      <c r="A20" s="57" t="s">
        <v>700</v>
      </c>
      <c r="B20" s="230">
        <f t="shared" si="1"/>
        <v>0.36446800000000001</v>
      </c>
      <c r="C20" s="230">
        <f t="shared" si="1"/>
        <v>4.5956840000000003</v>
      </c>
      <c r="D20" s="230">
        <f t="shared" si="1"/>
        <v>1.7343919999999999</v>
      </c>
      <c r="E20" s="230">
        <f t="shared" si="1"/>
        <v>0.77546000000000004</v>
      </c>
      <c r="F20" s="230">
        <f t="shared" si="1"/>
        <v>0.34154699999999999</v>
      </c>
      <c r="G20" s="230">
        <f t="shared" si="1"/>
        <v>11.494088</v>
      </c>
      <c r="H20" s="230">
        <f t="shared" si="2"/>
        <v>19.305638999999999</v>
      </c>
    </row>
    <row r="21" spans="1:8" ht="16" x14ac:dyDescent="0.2">
      <c r="A21" s="57" t="s">
        <v>701</v>
      </c>
      <c r="B21" s="230">
        <f t="shared" si="1"/>
        <v>0.93133200000000005</v>
      </c>
      <c r="C21" s="230">
        <f t="shared" si="1"/>
        <v>7.4671089999999998</v>
      </c>
      <c r="D21" s="230">
        <f t="shared" si="1"/>
        <v>9.5797380000000008</v>
      </c>
      <c r="E21" s="230">
        <f t="shared" si="1"/>
        <v>5.1749679999999998</v>
      </c>
      <c r="F21" s="230">
        <f t="shared" si="1"/>
        <v>1.044189</v>
      </c>
      <c r="G21" s="230">
        <f t="shared" si="1"/>
        <v>11.014049</v>
      </c>
      <c r="H21" s="230">
        <f t="shared" si="2"/>
        <v>35.211385</v>
      </c>
    </row>
    <row r="22" spans="1:8" ht="16" x14ac:dyDescent="0.2">
      <c r="A22" s="57" t="s">
        <v>702</v>
      </c>
      <c r="B22" s="230">
        <f t="shared" si="1"/>
        <v>2.8445179999999999</v>
      </c>
      <c r="C22" s="230">
        <f t="shared" si="1"/>
        <v>10.78206</v>
      </c>
      <c r="D22" s="230">
        <f t="shared" si="1"/>
        <v>13.69205</v>
      </c>
      <c r="E22" s="230">
        <f t="shared" si="1"/>
        <v>6.0309799999999996</v>
      </c>
      <c r="F22" s="230">
        <f t="shared" si="1"/>
        <v>1.0432809999999999</v>
      </c>
      <c r="G22" s="230">
        <f t="shared" si="1"/>
        <v>12.340040999999999</v>
      </c>
      <c r="H22" s="230">
        <f t="shared" si="2"/>
        <v>46.732929999999996</v>
      </c>
    </row>
    <row r="23" spans="1:8" ht="16" x14ac:dyDescent="0.2">
      <c r="A23" s="57" t="s">
        <v>703</v>
      </c>
      <c r="B23" s="230">
        <f t="shared" si="1"/>
        <v>0.98538800000000004</v>
      </c>
      <c r="C23" s="230">
        <f t="shared" si="1"/>
        <v>9.976718</v>
      </c>
      <c r="D23" s="230">
        <f t="shared" si="1"/>
        <v>20.260641</v>
      </c>
      <c r="E23" s="230">
        <f t="shared" si="1"/>
        <v>13.687386999999999</v>
      </c>
      <c r="F23" s="230">
        <f t="shared" si="1"/>
        <v>1.871853</v>
      </c>
      <c r="G23" s="230">
        <f t="shared" si="1"/>
        <v>19.586569000000001</v>
      </c>
      <c r="H23" s="230">
        <f t="shared" si="2"/>
        <v>66.368555999999998</v>
      </c>
    </row>
    <row r="24" spans="1:8" ht="16" x14ac:dyDescent="0.2">
      <c r="A24" s="57" t="s">
        <v>705</v>
      </c>
      <c r="B24" s="230">
        <f t="shared" si="1"/>
        <v>1.201684</v>
      </c>
      <c r="C24" s="230">
        <f t="shared" si="1"/>
        <v>15.127181999999999</v>
      </c>
      <c r="D24" s="230">
        <f t="shared" si="1"/>
        <v>29.741105999999998</v>
      </c>
      <c r="E24" s="230">
        <f t="shared" si="1"/>
        <v>12.022124</v>
      </c>
      <c r="F24" s="230">
        <f t="shared" si="1"/>
        <v>1.1749830000000001</v>
      </c>
      <c r="G24" s="230">
        <f t="shared" si="1"/>
        <v>26.601156</v>
      </c>
      <c r="H24" s="230">
        <f t="shared" si="2"/>
        <v>85.868234999999984</v>
      </c>
    </row>
    <row r="25" spans="1:8" ht="16" x14ac:dyDescent="0.2">
      <c r="A25" s="57" t="s">
        <v>706</v>
      </c>
      <c r="B25" s="230">
        <f t="shared" si="1"/>
        <v>1.5309870000000001</v>
      </c>
      <c r="C25" s="230">
        <f t="shared" si="1"/>
        <v>22.666913000000001</v>
      </c>
      <c r="D25" s="230">
        <f t="shared" si="1"/>
        <v>47.641204000000002</v>
      </c>
      <c r="E25" s="230">
        <f t="shared" si="1"/>
        <v>15.117656999999999</v>
      </c>
      <c r="F25" s="230">
        <f t="shared" si="1"/>
        <v>1.7994920000000001</v>
      </c>
      <c r="G25" s="230">
        <f t="shared" si="1"/>
        <v>32.821292999999997</v>
      </c>
      <c r="H25" s="230">
        <f t="shared" si="2"/>
        <v>121.577546</v>
      </c>
    </row>
    <row r="26" spans="1:8" ht="16" x14ac:dyDescent="0.2">
      <c r="A26" s="57" t="s">
        <v>707</v>
      </c>
      <c r="B26" s="230">
        <f t="shared" si="1"/>
        <v>0.73440899999999998</v>
      </c>
      <c r="C26" s="230">
        <f t="shared" si="1"/>
        <v>31.290271000000001</v>
      </c>
      <c r="D26" s="230">
        <f t="shared" si="1"/>
        <v>78.474031999999994</v>
      </c>
      <c r="E26" s="230">
        <f t="shared" si="1"/>
        <v>27.770396999999999</v>
      </c>
      <c r="F26" s="230">
        <f t="shared" si="1"/>
        <v>4.0463709999999997</v>
      </c>
      <c r="G26" s="230">
        <f t="shared" si="1"/>
        <v>21.80292</v>
      </c>
      <c r="H26" s="230">
        <f t="shared" si="2"/>
        <v>164.11839999999998</v>
      </c>
    </row>
    <row r="27" spans="1:8" ht="16" x14ac:dyDescent="0.2">
      <c r="A27" s="57" t="s">
        <v>709</v>
      </c>
      <c r="B27" s="230">
        <f t="shared" si="1"/>
        <v>1.38883</v>
      </c>
      <c r="C27" s="230">
        <f t="shared" si="1"/>
        <v>58.512839999999997</v>
      </c>
      <c r="D27" s="230">
        <f t="shared" si="1"/>
        <v>108.062855</v>
      </c>
      <c r="E27" s="230">
        <f t="shared" si="1"/>
        <v>53.119028999999998</v>
      </c>
      <c r="F27" s="230">
        <f t="shared" si="1"/>
        <v>12.931047</v>
      </c>
      <c r="G27" s="230">
        <f t="shared" si="1"/>
        <v>22.423525999999999</v>
      </c>
      <c r="H27" s="230">
        <f t="shared" si="2"/>
        <v>256.43812700000001</v>
      </c>
    </row>
    <row r="28" spans="1:8" ht="16" x14ac:dyDescent="0.2">
      <c r="A28" s="57" t="s">
        <v>710</v>
      </c>
      <c r="B28" s="230">
        <f t="shared" si="1"/>
        <v>1.13025</v>
      </c>
      <c r="C28" s="230">
        <f t="shared" si="1"/>
        <v>96.292953999999995</v>
      </c>
      <c r="D28" s="230">
        <f t="shared" si="1"/>
        <v>179.48289199999999</v>
      </c>
      <c r="E28" s="230">
        <f t="shared" si="1"/>
        <v>103.23486</v>
      </c>
      <c r="F28" s="230">
        <f t="shared" si="1"/>
        <v>37.149217</v>
      </c>
      <c r="G28" s="230">
        <f t="shared" si="1"/>
        <v>5.8237100000000002</v>
      </c>
      <c r="H28" s="230">
        <f t="shared" si="2"/>
        <v>423.11388299999999</v>
      </c>
    </row>
    <row r="29" spans="1:8" ht="16" x14ac:dyDescent="0.2">
      <c r="A29" s="57" t="s">
        <v>711</v>
      </c>
      <c r="B29" s="230">
        <f t="shared" si="1"/>
        <v>1.7256720000000001</v>
      </c>
      <c r="C29" s="230">
        <f t="shared" si="1"/>
        <v>127.444305</v>
      </c>
      <c r="D29" s="230">
        <f t="shared" si="1"/>
        <v>233.05652000000001</v>
      </c>
      <c r="E29" s="230">
        <f t="shared" si="1"/>
        <v>59.389938999999998</v>
      </c>
      <c r="F29" s="230">
        <f t="shared" si="1"/>
        <v>61.631079999999997</v>
      </c>
      <c r="G29" s="230">
        <f t="shared" si="1"/>
        <v>19.148987000000002</v>
      </c>
      <c r="H29" s="230">
        <f t="shared" si="2"/>
        <v>502.396503</v>
      </c>
    </row>
    <row r="30" spans="1:8" ht="16" x14ac:dyDescent="0.2">
      <c r="A30" s="57" t="s">
        <v>712</v>
      </c>
      <c r="B30" s="230">
        <f t="shared" si="1"/>
        <v>1.6792830000000001</v>
      </c>
      <c r="C30" s="230">
        <f t="shared" si="1"/>
        <v>140.29547099999999</v>
      </c>
      <c r="D30" s="230">
        <f t="shared" si="1"/>
        <v>279.65156500000001</v>
      </c>
      <c r="E30" s="230">
        <f t="shared" si="1"/>
        <v>82.007067000000006</v>
      </c>
      <c r="F30" s="230">
        <f t="shared" si="1"/>
        <v>89.801469999999995</v>
      </c>
      <c r="G30" s="230">
        <f t="shared" si="1"/>
        <v>22.357348999999999</v>
      </c>
      <c r="H30" s="230">
        <f t="shared" si="2"/>
        <v>615.79220499999997</v>
      </c>
    </row>
    <row r="31" spans="1:8" ht="16" x14ac:dyDescent="0.2">
      <c r="A31" s="57" t="s">
        <v>713</v>
      </c>
      <c r="B31" s="230">
        <f t="shared" si="1"/>
        <v>2.5817540000000001</v>
      </c>
      <c r="C31" s="230">
        <f t="shared" si="1"/>
        <v>160.09891200000001</v>
      </c>
      <c r="D31" s="230">
        <f t="shared" si="1"/>
        <v>354.53330499999998</v>
      </c>
      <c r="E31" s="230">
        <f t="shared" si="1"/>
        <v>135.177662</v>
      </c>
      <c r="F31" s="230">
        <f t="shared" si="1"/>
        <v>140.02072899999999</v>
      </c>
      <c r="G31" s="230">
        <f t="shared" si="1"/>
        <v>35.732905000000002</v>
      </c>
      <c r="H31" s="230">
        <f t="shared" si="2"/>
        <v>828.14526699999988</v>
      </c>
    </row>
    <row r="32" spans="1:8" ht="16" x14ac:dyDescent="0.2">
      <c r="A32" s="57" t="s">
        <v>714</v>
      </c>
      <c r="B32" s="230">
        <f t="shared" si="1"/>
        <v>2.9024570000000001</v>
      </c>
      <c r="C32" s="230">
        <f t="shared" si="1"/>
        <v>197.91232199999999</v>
      </c>
      <c r="D32" s="230">
        <f t="shared" si="1"/>
        <v>352.68350199999998</v>
      </c>
      <c r="E32" s="230">
        <f t="shared" si="1"/>
        <v>187.229724</v>
      </c>
      <c r="F32" s="230">
        <f t="shared" si="1"/>
        <v>244.256879</v>
      </c>
      <c r="G32" s="230">
        <f t="shared" si="1"/>
        <v>43.186785999999998</v>
      </c>
      <c r="H32" s="230">
        <f t="shared" si="2"/>
        <v>1028.1716699999999</v>
      </c>
    </row>
    <row r="33" spans="1:8" ht="16" x14ac:dyDescent="0.2">
      <c r="A33" s="57" t="s">
        <v>715</v>
      </c>
      <c r="B33" s="230">
        <f t="shared" si="1"/>
        <v>4.2102680000000001</v>
      </c>
      <c r="C33" s="230">
        <f t="shared" si="1"/>
        <v>243.10916</v>
      </c>
      <c r="D33" s="230">
        <f t="shared" si="1"/>
        <v>501.72144400000002</v>
      </c>
      <c r="E33" s="230">
        <f t="shared" si="1"/>
        <v>260.710936</v>
      </c>
      <c r="F33" s="230">
        <f t="shared" si="1"/>
        <v>364.16824600000001</v>
      </c>
      <c r="G33" s="230">
        <f t="shared" si="1"/>
        <v>49.483013</v>
      </c>
      <c r="H33" s="230">
        <f t="shared" si="2"/>
        <v>1423.403067</v>
      </c>
    </row>
    <row r="34" spans="1:8" ht="16" x14ac:dyDescent="0.2">
      <c r="A34" s="57" t="s">
        <v>716</v>
      </c>
      <c r="B34" s="230">
        <f t="shared" ref="B34:G38" si="3">B66/1000000</f>
        <v>3.290146</v>
      </c>
      <c r="C34" s="230">
        <f t="shared" si="3"/>
        <v>302.96056800000002</v>
      </c>
      <c r="D34" s="230">
        <f t="shared" si="3"/>
        <v>498.03322900000001</v>
      </c>
      <c r="E34" s="230">
        <f t="shared" si="3"/>
        <v>272.22255000000001</v>
      </c>
      <c r="F34" s="230">
        <f t="shared" si="3"/>
        <v>340.935565</v>
      </c>
      <c r="G34" s="230">
        <f t="shared" si="3"/>
        <v>95.439993999999999</v>
      </c>
      <c r="H34" s="230">
        <f t="shared" si="2"/>
        <v>1512.8820520000002</v>
      </c>
    </row>
    <row r="35" spans="1:8" ht="16" x14ac:dyDescent="0.2">
      <c r="A35" s="57" t="s">
        <v>717</v>
      </c>
      <c r="B35" s="230">
        <f t="shared" si="3"/>
        <v>2.202728</v>
      </c>
      <c r="C35" s="230">
        <f t="shared" si="3"/>
        <v>280.23853200000002</v>
      </c>
      <c r="D35" s="230">
        <f t="shared" si="3"/>
        <v>558.74749099999997</v>
      </c>
      <c r="E35" s="230">
        <f t="shared" si="3"/>
        <v>261.91036100000002</v>
      </c>
      <c r="F35" s="230">
        <f t="shared" si="3"/>
        <v>193.43923599999999</v>
      </c>
      <c r="G35" s="230">
        <f t="shared" si="3"/>
        <v>97.127844999999994</v>
      </c>
      <c r="H35" s="230">
        <f t="shared" si="2"/>
        <v>1393.6661929999998</v>
      </c>
    </row>
    <row r="36" spans="1:8" ht="16" x14ac:dyDescent="0.2">
      <c r="A36" s="57" t="s">
        <v>718</v>
      </c>
      <c r="B36" s="230">
        <f t="shared" si="3"/>
        <v>1.518332</v>
      </c>
      <c r="C36" s="230">
        <f t="shared" si="3"/>
        <v>351.45623399999999</v>
      </c>
      <c r="D36" s="230">
        <f t="shared" si="3"/>
        <v>562.20123699999999</v>
      </c>
      <c r="E36" s="230">
        <f t="shared" si="3"/>
        <v>355.45439699999997</v>
      </c>
      <c r="F36" s="230">
        <f t="shared" si="3"/>
        <v>222.471676</v>
      </c>
      <c r="G36" s="230">
        <f t="shared" si="3"/>
        <v>118.340701</v>
      </c>
      <c r="H36" s="230">
        <f t="shared" si="2"/>
        <v>1611.4425770000003</v>
      </c>
    </row>
    <row r="37" spans="1:8" ht="16" x14ac:dyDescent="0.2">
      <c r="A37" s="57" t="s">
        <v>719</v>
      </c>
      <c r="B37" s="230">
        <f t="shared" si="3"/>
        <v>2.228008</v>
      </c>
      <c r="C37" s="230">
        <f t="shared" si="3"/>
        <v>409.95981799999998</v>
      </c>
      <c r="D37" s="230">
        <f t="shared" si="3"/>
        <v>684.00167299999998</v>
      </c>
      <c r="E37" s="230">
        <f t="shared" si="3"/>
        <v>455.88954899999999</v>
      </c>
      <c r="F37" s="230">
        <f t="shared" si="3"/>
        <v>283.63660399999998</v>
      </c>
      <c r="G37" s="230">
        <f t="shared" si="3"/>
        <v>75.962602000000004</v>
      </c>
      <c r="H37" s="230">
        <f t="shared" si="2"/>
        <v>1911.6782540000002</v>
      </c>
    </row>
    <row r="38" spans="1:8" ht="16" x14ac:dyDescent="0.2">
      <c r="A38" s="57" t="s">
        <v>720</v>
      </c>
      <c r="B38" s="230">
        <f t="shared" si="3"/>
        <v>3.57429</v>
      </c>
      <c r="C38" s="230">
        <f t="shared" si="3"/>
        <v>404.82909699999999</v>
      </c>
      <c r="D38" s="230">
        <f t="shared" si="3"/>
        <v>710.10228800000004</v>
      </c>
      <c r="E38" s="230">
        <f t="shared" si="3"/>
        <v>456.83677899999998</v>
      </c>
      <c r="F38" s="230">
        <f t="shared" si="3"/>
        <v>272.590462</v>
      </c>
      <c r="G38" s="230">
        <f t="shared" si="3"/>
        <v>36.303235000000001</v>
      </c>
      <c r="H38" s="230">
        <f t="shared" si="2"/>
        <v>1884.2361510000003</v>
      </c>
    </row>
    <row r="39" spans="1:8" ht="16" x14ac:dyDescent="0.2">
      <c r="A39" s="57" t="s">
        <v>721</v>
      </c>
      <c r="B39" s="230">
        <f t="shared" ref="B39:G39" si="4">B70/1000000</f>
        <v>3.57429</v>
      </c>
      <c r="C39" s="230">
        <f t="shared" si="4"/>
        <v>404.82909699999999</v>
      </c>
      <c r="D39" s="230">
        <f t="shared" si="4"/>
        <v>710.10228800000004</v>
      </c>
      <c r="E39" s="230">
        <f t="shared" si="4"/>
        <v>456.83677899999998</v>
      </c>
      <c r="F39" s="230">
        <f t="shared" si="4"/>
        <v>272.590462</v>
      </c>
      <c r="G39" s="230">
        <f t="shared" si="4"/>
        <v>36.303235000000001</v>
      </c>
      <c r="H39" s="230">
        <f t="shared" si="2"/>
        <v>1884.2361510000003</v>
      </c>
    </row>
    <row r="40" spans="1:8" ht="16" x14ac:dyDescent="0.2">
      <c r="A40" s="57" t="s">
        <v>722</v>
      </c>
      <c r="B40" s="230">
        <f t="shared" ref="B40:G44" si="5">B72/1000000</f>
        <v>2.138207</v>
      </c>
      <c r="C40" s="230">
        <f t="shared" si="5"/>
        <v>666.95384899999999</v>
      </c>
      <c r="D40" s="230">
        <f t="shared" si="5"/>
        <v>1056.846839</v>
      </c>
      <c r="E40" s="230">
        <f t="shared" si="5"/>
        <v>863.60807899999998</v>
      </c>
      <c r="F40" s="230">
        <f t="shared" si="5"/>
        <v>327.81903399999999</v>
      </c>
      <c r="G40" s="230">
        <f t="shared" si="5"/>
        <v>86.035314</v>
      </c>
      <c r="H40" s="230">
        <f t="shared" si="2"/>
        <v>3003.4013220000002</v>
      </c>
    </row>
    <row r="41" spans="1:8" ht="16" x14ac:dyDescent="0.2">
      <c r="A41" s="57" t="s">
        <v>723</v>
      </c>
      <c r="B41" s="230">
        <f t="shared" si="5"/>
        <v>0.69956700000000005</v>
      </c>
      <c r="C41" s="230">
        <f t="shared" si="5"/>
        <v>1197.375231</v>
      </c>
      <c r="D41" s="230">
        <f t="shared" si="5"/>
        <v>772.02705400000002</v>
      </c>
      <c r="E41" s="230">
        <f t="shared" si="5"/>
        <v>912.76058799999998</v>
      </c>
      <c r="F41" s="230">
        <f t="shared" si="5"/>
        <v>315.72591399999999</v>
      </c>
      <c r="G41" s="230">
        <f t="shared" si="5"/>
        <v>102.987345</v>
      </c>
      <c r="H41" s="230">
        <f t="shared" si="2"/>
        <v>3301.575699</v>
      </c>
    </row>
    <row r="42" spans="1:8" ht="16" x14ac:dyDescent="0.2">
      <c r="A42" s="57" t="s">
        <v>724</v>
      </c>
      <c r="B42" s="230">
        <f t="shared" si="5"/>
        <v>0.44851000000000002</v>
      </c>
      <c r="C42" s="230">
        <f t="shared" si="5"/>
        <v>1331.9370309999999</v>
      </c>
      <c r="D42" s="230">
        <f t="shared" si="5"/>
        <v>827.784718</v>
      </c>
      <c r="E42" s="230">
        <f t="shared" si="5"/>
        <v>2110.8141339999993</v>
      </c>
      <c r="F42" s="230">
        <f t="shared" si="5"/>
        <v>393.78950400000008</v>
      </c>
      <c r="G42" s="230">
        <f t="shared" si="5"/>
        <v>104.49251800000002</v>
      </c>
      <c r="H42" s="230">
        <f t="shared" si="2"/>
        <v>4769.2664149999991</v>
      </c>
    </row>
    <row r="43" spans="1:8" ht="16" x14ac:dyDescent="0.2">
      <c r="A43" s="57" t="s">
        <v>725</v>
      </c>
      <c r="B43" s="230">
        <f t="shared" si="5"/>
        <v>12.991069</v>
      </c>
      <c r="C43" s="230">
        <f t="shared" si="5"/>
        <v>1528.8666479999999</v>
      </c>
      <c r="D43" s="230">
        <f t="shared" si="5"/>
        <v>1236.497875</v>
      </c>
      <c r="E43" s="230">
        <f t="shared" si="5"/>
        <v>4501.1619259999998</v>
      </c>
      <c r="F43" s="230">
        <f t="shared" si="5"/>
        <v>446.78948400000002</v>
      </c>
      <c r="G43" s="230">
        <f t="shared" si="5"/>
        <v>73.604901999999996</v>
      </c>
      <c r="H43" s="230">
        <f t="shared" si="2"/>
        <v>7799.9119039999996</v>
      </c>
    </row>
    <row r="44" spans="1:8" ht="16" x14ac:dyDescent="0.2">
      <c r="A44" s="57" t="s">
        <v>726</v>
      </c>
      <c r="B44" s="230">
        <f t="shared" si="5"/>
        <v>31.074138000000001</v>
      </c>
      <c r="C44" s="230">
        <f t="shared" si="5"/>
        <v>2487.348649</v>
      </c>
      <c r="D44" s="230">
        <f t="shared" si="5"/>
        <v>5347.2196240000003</v>
      </c>
      <c r="E44" s="230">
        <f t="shared" si="5"/>
        <v>7392.4272000000001</v>
      </c>
      <c r="F44" s="230">
        <f t="shared" si="5"/>
        <v>778.06122900000003</v>
      </c>
      <c r="G44" s="230">
        <f t="shared" si="5"/>
        <v>77.816404000000006</v>
      </c>
      <c r="H44" s="230">
        <f t="shared" si="2"/>
        <v>16113.947244000001</v>
      </c>
    </row>
    <row r="45" spans="1:8" ht="16" x14ac:dyDescent="0.2">
      <c r="A45" s="883" t="s">
        <v>134</v>
      </c>
      <c r="B45" s="884">
        <f>SUM(B18:B44)</f>
        <v>88.407492000000005</v>
      </c>
      <c r="C45" s="884">
        <f t="shared" ref="C45:H45" si="6">SUM(C18:C44)</f>
        <v>10494.449194999999</v>
      </c>
      <c r="D45" s="884">
        <f t="shared" si="6"/>
        <v>15174.291004000002</v>
      </c>
      <c r="E45" s="884">
        <f t="shared" si="6"/>
        <v>19001.583094000001</v>
      </c>
      <c r="F45" s="884">
        <f t="shared" si="6"/>
        <v>4809.1784660000003</v>
      </c>
      <c r="G45" s="884">
        <f t="shared" si="6"/>
        <v>1248.1825839999999</v>
      </c>
      <c r="H45" s="884">
        <f t="shared" si="6"/>
        <v>50816.091834999999</v>
      </c>
    </row>
    <row r="46" spans="1:8" x14ac:dyDescent="0.15">
      <c r="A46" s="798" t="s">
        <v>825</v>
      </c>
      <c r="B46" s="95"/>
      <c r="C46" s="95"/>
      <c r="D46" s="95"/>
      <c r="E46" s="95"/>
      <c r="F46" s="95"/>
      <c r="G46" s="95"/>
    </row>
    <row r="47" spans="1:8" x14ac:dyDescent="0.15">
      <c r="A47" s="798" t="s">
        <v>826</v>
      </c>
      <c r="B47" s="95"/>
      <c r="C47" s="95"/>
      <c r="D47" s="95"/>
      <c r="E47" s="95"/>
      <c r="F47" s="95"/>
      <c r="G47" s="95"/>
    </row>
    <row r="48" spans="1:8" x14ac:dyDescent="0.15">
      <c r="A48" s="311" t="s">
        <v>827</v>
      </c>
    </row>
    <row r="49" spans="1:8" ht="15" x14ac:dyDescent="0.15">
      <c r="A49" s="68" t="s">
        <v>820</v>
      </c>
      <c r="B49" s="61" t="s">
        <v>241</v>
      </c>
      <c r="C49" s="61" t="s">
        <v>242</v>
      </c>
      <c r="D49" s="61" t="s">
        <v>243</v>
      </c>
      <c r="E49" s="60" t="s">
        <v>244</v>
      </c>
      <c r="F49" s="61" t="s">
        <v>245</v>
      </c>
      <c r="G49" s="61" t="s">
        <v>821</v>
      </c>
      <c r="H49" s="61" t="s">
        <v>134</v>
      </c>
    </row>
    <row r="50" spans="1:8" ht="16" x14ac:dyDescent="0.2">
      <c r="A50" s="73" t="s">
        <v>698</v>
      </c>
      <c r="B50" s="78">
        <v>73847</v>
      </c>
      <c r="C50" s="78">
        <v>455897</v>
      </c>
      <c r="D50" s="78">
        <v>7028</v>
      </c>
      <c r="E50" s="78">
        <v>10995</v>
      </c>
      <c r="F50" s="78">
        <v>3084</v>
      </c>
      <c r="G50" s="78">
        <v>4159876</v>
      </c>
      <c r="H50" s="78">
        <f>SUM(B50:G50)</f>
        <v>4710727</v>
      </c>
    </row>
    <row r="51" spans="1:8" ht="16" x14ac:dyDescent="0.2">
      <c r="A51" s="73" t="s">
        <v>699</v>
      </c>
      <c r="B51" s="78">
        <v>383060</v>
      </c>
      <c r="C51" s="78">
        <v>1666643</v>
      </c>
      <c r="D51" s="78">
        <v>404414</v>
      </c>
      <c r="E51" s="78">
        <v>201567</v>
      </c>
      <c r="F51" s="78">
        <v>45828</v>
      </c>
      <c r="G51" s="78">
        <v>5792221</v>
      </c>
      <c r="H51" s="78">
        <f t="shared" ref="H51:H76" si="7">SUM(B51:G51)</f>
        <v>8493733</v>
      </c>
    </row>
    <row r="52" spans="1:8" ht="16" x14ac:dyDescent="0.2">
      <c r="A52" s="73" t="s">
        <v>700</v>
      </c>
      <c r="B52" s="78">
        <v>364468</v>
      </c>
      <c r="C52" s="78">
        <v>4595684</v>
      </c>
      <c r="D52" s="78">
        <v>1734392</v>
      </c>
      <c r="E52" s="78">
        <v>775460</v>
      </c>
      <c r="F52" s="78">
        <v>341547</v>
      </c>
      <c r="G52" s="78">
        <v>11494088</v>
      </c>
      <c r="H52" s="78">
        <f t="shared" si="7"/>
        <v>19305639</v>
      </c>
    </row>
    <row r="53" spans="1:8" ht="16" x14ac:dyDescent="0.2">
      <c r="A53" s="73" t="s">
        <v>701</v>
      </c>
      <c r="B53" s="78">
        <v>931332</v>
      </c>
      <c r="C53" s="78">
        <v>7467109</v>
      </c>
      <c r="D53" s="78">
        <v>9579738</v>
      </c>
      <c r="E53" s="78">
        <v>5174968</v>
      </c>
      <c r="F53" s="78">
        <v>1044189</v>
      </c>
      <c r="G53" s="78">
        <v>11014049</v>
      </c>
      <c r="H53" s="78">
        <f t="shared" si="7"/>
        <v>35211385</v>
      </c>
    </row>
    <row r="54" spans="1:8" ht="16" x14ac:dyDescent="0.2">
      <c r="A54" s="73" t="s">
        <v>702</v>
      </c>
      <c r="B54" s="78">
        <v>2844518</v>
      </c>
      <c r="C54" s="78">
        <v>10782060</v>
      </c>
      <c r="D54" s="78">
        <v>13692050</v>
      </c>
      <c r="E54" s="78">
        <v>6030980</v>
      </c>
      <c r="F54" s="78">
        <v>1043281</v>
      </c>
      <c r="G54" s="78">
        <v>12340041</v>
      </c>
      <c r="H54" s="78">
        <f t="shared" si="7"/>
        <v>46732930</v>
      </c>
    </row>
    <row r="55" spans="1:8" ht="16" x14ac:dyDescent="0.2">
      <c r="A55" s="73" t="s">
        <v>703</v>
      </c>
      <c r="B55" s="78">
        <v>985388</v>
      </c>
      <c r="C55" s="78">
        <v>9976718</v>
      </c>
      <c r="D55" s="78">
        <v>20260641</v>
      </c>
      <c r="E55" s="78">
        <v>13687387</v>
      </c>
      <c r="F55" s="78">
        <v>1871853</v>
      </c>
      <c r="G55" s="78">
        <v>19586569</v>
      </c>
      <c r="H55" s="78">
        <f t="shared" si="7"/>
        <v>66368556</v>
      </c>
    </row>
    <row r="56" spans="1:8" ht="16" x14ac:dyDescent="0.2">
      <c r="A56" s="73" t="s">
        <v>705</v>
      </c>
      <c r="B56" s="78">
        <v>1201684</v>
      </c>
      <c r="C56" s="78">
        <v>15127182</v>
      </c>
      <c r="D56" s="78">
        <v>29741106</v>
      </c>
      <c r="E56" s="78">
        <v>12022124</v>
      </c>
      <c r="F56" s="78">
        <v>1174983</v>
      </c>
      <c r="G56" s="78">
        <v>26601156</v>
      </c>
      <c r="H56" s="78">
        <f t="shared" si="7"/>
        <v>85868235</v>
      </c>
    </row>
    <row r="57" spans="1:8" ht="16" x14ac:dyDescent="0.2">
      <c r="A57" s="73" t="s">
        <v>706</v>
      </c>
      <c r="B57" s="78">
        <v>1530987</v>
      </c>
      <c r="C57" s="78">
        <v>22666913</v>
      </c>
      <c r="D57" s="78">
        <v>47641204</v>
      </c>
      <c r="E57" s="78">
        <v>15117657</v>
      </c>
      <c r="F57" s="78">
        <v>1799492</v>
      </c>
      <c r="G57" s="78">
        <v>32821293</v>
      </c>
      <c r="H57" s="78">
        <f t="shared" si="7"/>
        <v>121577546</v>
      </c>
    </row>
    <row r="58" spans="1:8" ht="16" x14ac:dyDescent="0.2">
      <c r="A58" s="73" t="s">
        <v>707</v>
      </c>
      <c r="B58" s="78">
        <v>734409</v>
      </c>
      <c r="C58" s="78">
        <v>31290271</v>
      </c>
      <c r="D58" s="78">
        <v>78474032</v>
      </c>
      <c r="E58" s="78">
        <v>27770397</v>
      </c>
      <c r="F58" s="78">
        <v>4046371</v>
      </c>
      <c r="G58" s="78">
        <v>21802920</v>
      </c>
      <c r="H58" s="78">
        <f t="shared" si="7"/>
        <v>164118400</v>
      </c>
    </row>
    <row r="59" spans="1:8" ht="16" x14ac:dyDescent="0.2">
      <c r="A59" s="73" t="s">
        <v>709</v>
      </c>
      <c r="B59" s="78">
        <v>1388830</v>
      </c>
      <c r="C59" s="78">
        <v>58512840</v>
      </c>
      <c r="D59" s="78">
        <v>108062855</v>
      </c>
      <c r="E59" s="78">
        <v>53119029</v>
      </c>
      <c r="F59" s="78">
        <v>12931047</v>
      </c>
      <c r="G59" s="78">
        <v>22423526</v>
      </c>
      <c r="H59" s="78">
        <f t="shared" si="7"/>
        <v>256438127</v>
      </c>
    </row>
    <row r="60" spans="1:8" ht="16" x14ac:dyDescent="0.2">
      <c r="A60" s="73" t="s">
        <v>710</v>
      </c>
      <c r="B60" s="78">
        <v>1130250</v>
      </c>
      <c r="C60" s="78">
        <v>96292954</v>
      </c>
      <c r="D60" s="78">
        <v>179482892</v>
      </c>
      <c r="E60" s="78">
        <v>103234860</v>
      </c>
      <c r="F60" s="78">
        <v>37149217</v>
      </c>
      <c r="G60" s="78">
        <v>5823710</v>
      </c>
      <c r="H60" s="78">
        <f t="shared" si="7"/>
        <v>423113883</v>
      </c>
    </row>
    <row r="61" spans="1:8" ht="16" x14ac:dyDescent="0.2">
      <c r="A61" s="73" t="s">
        <v>711</v>
      </c>
      <c r="B61" s="78">
        <v>1725672</v>
      </c>
      <c r="C61" s="78">
        <v>127444305</v>
      </c>
      <c r="D61" s="78">
        <v>233056520</v>
      </c>
      <c r="E61" s="78">
        <v>59389939</v>
      </c>
      <c r="F61" s="78">
        <v>61631080</v>
      </c>
      <c r="G61" s="78">
        <v>19148987</v>
      </c>
      <c r="H61" s="78">
        <f t="shared" si="7"/>
        <v>502396503</v>
      </c>
    </row>
    <row r="62" spans="1:8" ht="16" x14ac:dyDescent="0.2">
      <c r="A62" s="73" t="s">
        <v>712</v>
      </c>
      <c r="B62" s="78">
        <v>1679283</v>
      </c>
      <c r="C62" s="78">
        <v>140295471</v>
      </c>
      <c r="D62" s="78">
        <v>279651565</v>
      </c>
      <c r="E62" s="78">
        <v>82007067</v>
      </c>
      <c r="F62" s="78">
        <v>89801470</v>
      </c>
      <c r="G62" s="78">
        <v>22357349</v>
      </c>
      <c r="H62" s="78">
        <f t="shared" si="7"/>
        <v>615792205</v>
      </c>
    </row>
    <row r="63" spans="1:8" ht="16" x14ac:dyDescent="0.2">
      <c r="A63" s="73" t="s">
        <v>713</v>
      </c>
      <c r="B63" s="78">
        <v>2581754</v>
      </c>
      <c r="C63" s="78">
        <v>160098912</v>
      </c>
      <c r="D63" s="78">
        <v>354533305</v>
      </c>
      <c r="E63" s="78">
        <v>135177662</v>
      </c>
      <c r="F63" s="78">
        <v>140020729</v>
      </c>
      <c r="G63" s="78">
        <v>35732905</v>
      </c>
      <c r="H63" s="78">
        <f t="shared" si="7"/>
        <v>828145267</v>
      </c>
    </row>
    <row r="64" spans="1:8" ht="16" x14ac:dyDescent="0.2">
      <c r="A64" s="73" t="s">
        <v>714</v>
      </c>
      <c r="B64" s="78">
        <v>2902457</v>
      </c>
      <c r="C64" s="78">
        <v>197912322</v>
      </c>
      <c r="D64" s="78">
        <v>352683502</v>
      </c>
      <c r="E64" s="78">
        <v>187229724</v>
      </c>
      <c r="F64" s="78">
        <v>244256879</v>
      </c>
      <c r="G64" s="78">
        <v>43186786</v>
      </c>
      <c r="H64" s="78">
        <f t="shared" si="7"/>
        <v>1028171670</v>
      </c>
    </row>
    <row r="65" spans="1:9" ht="16" x14ac:dyDescent="0.2">
      <c r="A65" s="73" t="s">
        <v>715</v>
      </c>
      <c r="B65" s="78">
        <v>4210268</v>
      </c>
      <c r="C65" s="78">
        <v>243109160</v>
      </c>
      <c r="D65" s="78">
        <v>501721444</v>
      </c>
      <c r="E65" s="78">
        <v>260710936</v>
      </c>
      <c r="F65" s="78">
        <v>364168246</v>
      </c>
      <c r="G65" s="78">
        <v>49483013</v>
      </c>
      <c r="H65" s="78">
        <f t="shared" si="7"/>
        <v>1423403067</v>
      </c>
    </row>
    <row r="66" spans="1:9" ht="16" x14ac:dyDescent="0.2">
      <c r="A66" s="73" t="s">
        <v>716</v>
      </c>
      <c r="B66" s="78">
        <v>3290146</v>
      </c>
      <c r="C66" s="78">
        <v>302960568</v>
      </c>
      <c r="D66" s="78">
        <v>498033229</v>
      </c>
      <c r="E66" s="78">
        <v>272222550</v>
      </c>
      <c r="F66" s="78">
        <v>340935565</v>
      </c>
      <c r="G66" s="78">
        <v>95439994</v>
      </c>
      <c r="H66" s="78">
        <f t="shared" si="7"/>
        <v>1512882052</v>
      </c>
    </row>
    <row r="67" spans="1:9" ht="16" x14ac:dyDescent="0.2">
      <c r="A67" s="73" t="s">
        <v>717</v>
      </c>
      <c r="B67" s="78">
        <v>2202728</v>
      </c>
      <c r="C67" s="78">
        <v>280238532</v>
      </c>
      <c r="D67" s="78">
        <v>558747491</v>
      </c>
      <c r="E67" s="78">
        <v>261910361</v>
      </c>
      <c r="F67" s="78">
        <v>193439236</v>
      </c>
      <c r="G67" s="78">
        <v>97127845</v>
      </c>
      <c r="H67" s="78">
        <f t="shared" si="7"/>
        <v>1393666193</v>
      </c>
    </row>
    <row r="68" spans="1:9" ht="16" x14ac:dyDescent="0.2">
      <c r="A68" s="73" t="s">
        <v>718</v>
      </c>
      <c r="B68" s="78">
        <v>1518332</v>
      </c>
      <c r="C68" s="78">
        <v>351456234</v>
      </c>
      <c r="D68" s="78">
        <v>562201237</v>
      </c>
      <c r="E68" s="78">
        <v>355454397</v>
      </c>
      <c r="F68" s="78">
        <v>222471676</v>
      </c>
      <c r="G68" s="78">
        <v>118340701</v>
      </c>
      <c r="H68" s="78">
        <f t="shared" si="7"/>
        <v>1611442577</v>
      </c>
    </row>
    <row r="69" spans="1:9" ht="16" x14ac:dyDescent="0.2">
      <c r="A69" s="73" t="s">
        <v>719</v>
      </c>
      <c r="B69" s="78">
        <v>2228008</v>
      </c>
      <c r="C69" s="78">
        <v>409959818</v>
      </c>
      <c r="D69" s="78">
        <v>684001673</v>
      </c>
      <c r="E69" s="78">
        <v>455889549</v>
      </c>
      <c r="F69" s="78">
        <v>283636604</v>
      </c>
      <c r="G69" s="78">
        <v>75962602</v>
      </c>
      <c r="H69" s="78">
        <f t="shared" si="7"/>
        <v>1911678254</v>
      </c>
    </row>
    <row r="70" spans="1:9" ht="16" x14ac:dyDescent="0.2">
      <c r="A70" s="73" t="s">
        <v>720</v>
      </c>
      <c r="B70" s="78">
        <v>3574290</v>
      </c>
      <c r="C70" s="78">
        <v>404829097</v>
      </c>
      <c r="D70" s="78">
        <v>710102288</v>
      </c>
      <c r="E70" s="78">
        <v>456836779</v>
      </c>
      <c r="F70" s="78">
        <v>272590462</v>
      </c>
      <c r="G70" s="78">
        <v>36303235</v>
      </c>
      <c r="H70" s="78">
        <f t="shared" si="7"/>
        <v>1884236151</v>
      </c>
    </row>
    <row r="71" spans="1:9" ht="16" x14ac:dyDescent="0.2">
      <c r="A71" s="73" t="s">
        <v>721</v>
      </c>
      <c r="B71" s="78">
        <v>2671277</v>
      </c>
      <c r="C71" s="78">
        <v>355205573</v>
      </c>
      <c r="D71" s="78">
        <v>687435658</v>
      </c>
      <c r="E71" s="78">
        <v>547977483</v>
      </c>
      <c r="F71" s="78">
        <v>337540607</v>
      </c>
      <c r="G71" s="78">
        <v>53038895</v>
      </c>
      <c r="H71" s="78">
        <f t="shared" si="7"/>
        <v>1983869493</v>
      </c>
    </row>
    <row r="72" spans="1:9" ht="16" x14ac:dyDescent="0.2">
      <c r="A72" s="73" t="s">
        <v>722</v>
      </c>
      <c r="B72" s="78">
        <v>2138207</v>
      </c>
      <c r="C72" s="78">
        <v>666953849</v>
      </c>
      <c r="D72" s="78">
        <v>1056846839</v>
      </c>
      <c r="E72" s="78">
        <v>863608079</v>
      </c>
      <c r="F72" s="78">
        <v>327819034</v>
      </c>
      <c r="G72" s="78">
        <v>86035314</v>
      </c>
      <c r="H72" s="78">
        <f t="shared" si="7"/>
        <v>3003401322</v>
      </c>
    </row>
    <row r="73" spans="1:9" ht="16" x14ac:dyDescent="0.2">
      <c r="A73" s="73" t="s">
        <v>723</v>
      </c>
      <c r="B73" s="78">
        <v>699567</v>
      </c>
      <c r="C73" s="78">
        <v>1197375231</v>
      </c>
      <c r="D73" s="78">
        <v>772027054</v>
      </c>
      <c r="E73" s="78">
        <v>912760588</v>
      </c>
      <c r="F73" s="78">
        <v>315725914</v>
      </c>
      <c r="G73" s="78">
        <v>102987345</v>
      </c>
      <c r="H73" s="78">
        <f t="shared" si="7"/>
        <v>3301575699</v>
      </c>
    </row>
    <row r="74" spans="1:9" ht="16" x14ac:dyDescent="0.2">
      <c r="A74" s="73" t="s">
        <v>724</v>
      </c>
      <c r="B74" s="885">
        <v>448510</v>
      </c>
      <c r="C74" s="885">
        <v>1331937031</v>
      </c>
      <c r="D74" s="885">
        <v>827784718</v>
      </c>
      <c r="E74" s="885">
        <v>2110814133.9999993</v>
      </c>
      <c r="F74" s="885">
        <v>393789504.00000006</v>
      </c>
      <c r="G74" s="885">
        <v>104492518.00000001</v>
      </c>
      <c r="H74" s="78">
        <f t="shared" si="7"/>
        <v>4769266414.999999</v>
      </c>
      <c r="I74" s="40"/>
    </row>
    <row r="75" spans="1:9" ht="16" x14ac:dyDescent="0.2">
      <c r="A75" s="73" t="s">
        <v>725</v>
      </c>
      <c r="B75" s="885">
        <v>12991069</v>
      </c>
      <c r="C75" s="885">
        <v>1528866648</v>
      </c>
      <c r="D75" s="885">
        <v>1236497875</v>
      </c>
      <c r="E75" s="885">
        <v>4501161926</v>
      </c>
      <c r="F75" s="885">
        <v>446789484</v>
      </c>
      <c r="G75" s="885">
        <v>73604902</v>
      </c>
      <c r="H75" s="78">
        <f t="shared" si="7"/>
        <v>7799911904</v>
      </c>
      <c r="I75" s="40"/>
    </row>
    <row r="76" spans="1:9" ht="16" x14ac:dyDescent="0.2">
      <c r="A76" s="73" t="s">
        <v>726</v>
      </c>
      <c r="B76" s="885">
        <v>31074138</v>
      </c>
      <c r="C76" s="885">
        <v>2487348649</v>
      </c>
      <c r="D76" s="885">
        <v>5347219624</v>
      </c>
      <c r="E76" s="885">
        <v>7392427200</v>
      </c>
      <c r="F76" s="885">
        <v>778061229</v>
      </c>
      <c r="G76" s="885">
        <v>77816404</v>
      </c>
      <c r="H76" s="78">
        <f t="shared" si="7"/>
        <v>16113947244</v>
      </c>
      <c r="I76" s="40"/>
    </row>
    <row r="77" spans="1:9" x14ac:dyDescent="0.15">
      <c r="A77" s="886" t="s">
        <v>134</v>
      </c>
      <c r="B77" s="95">
        <f>SUM(B50:B76)</f>
        <v>87504479</v>
      </c>
      <c r="C77" s="95">
        <f t="shared" ref="C77:H77" si="8">SUM(C50:C76)</f>
        <v>10444825671</v>
      </c>
      <c r="D77" s="95">
        <f t="shared" si="8"/>
        <v>15151624374</v>
      </c>
      <c r="E77" s="95">
        <f t="shared" si="8"/>
        <v>19092723798</v>
      </c>
      <c r="F77" s="95">
        <f t="shared" si="8"/>
        <v>4874128611</v>
      </c>
      <c r="G77" s="95">
        <f t="shared" si="8"/>
        <v>1264918244</v>
      </c>
      <c r="H77" s="95">
        <f t="shared" si="8"/>
        <v>50915725177</v>
      </c>
      <c r="I77" s="40"/>
    </row>
    <row r="78" spans="1:9" x14ac:dyDescent="0.15">
      <c r="I78" s="40"/>
    </row>
    <row r="79" spans="1:9" x14ac:dyDescent="0.15">
      <c r="I79" s="40"/>
    </row>
    <row r="80" spans="1:9" x14ac:dyDescent="0.15">
      <c r="A80" s="988" t="s">
        <v>248</v>
      </c>
      <c r="B80" s="988"/>
      <c r="C80" s="988"/>
      <c r="D80" s="988"/>
      <c r="E80" s="988"/>
      <c r="I80" s="40"/>
    </row>
    <row r="81" spans="10:10" x14ac:dyDescent="0.15">
      <c r="J81" s="40"/>
    </row>
  </sheetData>
  <mergeCells count="2">
    <mergeCell ref="A9:J9"/>
    <mergeCell ref="A80:E80"/>
  </mergeCells>
  <printOptions horizontalCentered="1"/>
  <pageMargins left="0.75" right="0.75" top="1" bottom="1" header="0.5" footer="0.5"/>
  <pageSetup scale="75" orientation="landscape" horizontalDpi="4294967292" verticalDpi="429496729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9B001-592D-3947-9064-958BBCE293DE}">
  <sheetPr>
    <tabColor theme="0"/>
  </sheetPr>
  <dimension ref="A1:P520"/>
  <sheetViews>
    <sheetView zoomScaleNormal="100" workbookViewId="0">
      <selection activeCell="N29" sqref="N29"/>
    </sheetView>
  </sheetViews>
  <sheetFormatPr baseColWidth="10" defaultColWidth="10.83203125" defaultRowHeight="13" x14ac:dyDescent="0.15"/>
  <cols>
    <col min="1" max="1" width="7.6640625" style="7" customWidth="1"/>
    <col min="2" max="2" width="34" style="7" customWidth="1"/>
    <col min="3" max="3" width="83.1640625" style="7" customWidth="1"/>
    <col min="4" max="4" width="14.33203125" style="40" customWidth="1"/>
    <col min="5" max="5" width="14.1640625" style="2" customWidth="1"/>
    <col min="6" max="6" width="4" style="2" customWidth="1"/>
    <col min="7" max="7" width="12.83203125" style="7" customWidth="1"/>
    <col min="8" max="8" width="18" style="2" customWidth="1"/>
    <col min="9" max="10" width="9.83203125" style="2" customWidth="1"/>
    <col min="11" max="16384" width="10.83203125" style="2"/>
  </cols>
  <sheetData>
    <row r="1" spans="1:7" ht="18" customHeight="1" x14ac:dyDescent="0.15">
      <c r="A1" s="1073" t="s">
        <v>1088</v>
      </c>
      <c r="B1" s="1073"/>
      <c r="C1" s="1073"/>
      <c r="D1" s="1073"/>
      <c r="E1" s="1073"/>
    </row>
    <row r="2" spans="1:7" x14ac:dyDescent="0.15">
      <c r="A2" s="75" t="s">
        <v>321</v>
      </c>
      <c r="B2" s="75" t="s">
        <v>537</v>
      </c>
      <c r="C2" s="75" t="s">
        <v>538</v>
      </c>
      <c r="D2" s="75" t="s">
        <v>539</v>
      </c>
      <c r="E2" s="887" t="s">
        <v>828</v>
      </c>
    </row>
    <row r="3" spans="1:7" x14ac:dyDescent="0.15">
      <c r="A3" s="75">
        <v>1</v>
      </c>
      <c r="B3" s="68" t="s">
        <v>661</v>
      </c>
      <c r="C3" s="73" t="s">
        <v>829</v>
      </c>
      <c r="D3" s="69">
        <v>93034.89</v>
      </c>
      <c r="E3" s="888">
        <v>483920</v>
      </c>
      <c r="G3" s="2"/>
    </row>
    <row r="4" spans="1:7" x14ac:dyDescent="0.15">
      <c r="A4" s="75">
        <v>2</v>
      </c>
      <c r="B4" s="68" t="s">
        <v>830</v>
      </c>
      <c r="C4" s="73" t="s">
        <v>831</v>
      </c>
      <c r="D4" s="69">
        <v>84600.44</v>
      </c>
      <c r="E4" s="888">
        <v>1094519</v>
      </c>
      <c r="G4" s="2"/>
    </row>
    <row r="5" spans="1:7" x14ac:dyDescent="0.15">
      <c r="A5" s="75">
        <v>3</v>
      </c>
      <c r="B5" s="68" t="s">
        <v>832</v>
      </c>
      <c r="C5" s="73" t="s">
        <v>833</v>
      </c>
      <c r="D5" s="69">
        <v>79064.38</v>
      </c>
      <c r="E5" s="888">
        <v>495140</v>
      </c>
      <c r="G5" s="2"/>
    </row>
    <row r="6" spans="1:7" x14ac:dyDescent="0.15">
      <c r="A6" s="75">
        <v>4</v>
      </c>
      <c r="B6" s="68" t="s">
        <v>834</v>
      </c>
      <c r="C6" s="73" t="s">
        <v>835</v>
      </c>
      <c r="D6" s="69">
        <v>62641.21</v>
      </c>
      <c r="E6" s="888">
        <v>510833</v>
      </c>
      <c r="G6" s="2"/>
    </row>
    <row r="7" spans="1:7" x14ac:dyDescent="0.15">
      <c r="A7" s="75">
        <v>5</v>
      </c>
      <c r="B7" s="68" t="s">
        <v>836</v>
      </c>
      <c r="C7" s="73" t="s">
        <v>837</v>
      </c>
      <c r="D7" s="69">
        <v>51678.06</v>
      </c>
      <c r="E7" s="888">
        <v>810148</v>
      </c>
      <c r="G7" s="2"/>
    </row>
    <row r="8" spans="1:7" x14ac:dyDescent="0.15">
      <c r="A8" s="75">
        <v>6</v>
      </c>
      <c r="B8" s="68" t="s">
        <v>838</v>
      </c>
      <c r="C8" s="73" t="s">
        <v>833</v>
      </c>
      <c r="D8" s="69">
        <v>46233.52</v>
      </c>
      <c r="E8" s="888">
        <v>292049</v>
      </c>
      <c r="G8" s="2"/>
    </row>
    <row r="9" spans="1:7" x14ac:dyDescent="0.15">
      <c r="A9" s="75">
        <v>7</v>
      </c>
      <c r="B9" s="68" t="s">
        <v>839</v>
      </c>
      <c r="C9" s="73" t="s">
        <v>840</v>
      </c>
      <c r="D9" s="69">
        <v>45930.94</v>
      </c>
      <c r="E9" s="888">
        <v>755558</v>
      </c>
      <c r="G9" s="2"/>
    </row>
    <row r="10" spans="1:7" x14ac:dyDescent="0.15">
      <c r="A10" s="75">
        <v>8</v>
      </c>
      <c r="B10" s="68" t="s">
        <v>841</v>
      </c>
      <c r="C10" s="73" t="s">
        <v>842</v>
      </c>
      <c r="D10" s="69">
        <v>45624.18</v>
      </c>
      <c r="E10" s="888">
        <v>1729248</v>
      </c>
      <c r="G10" s="2"/>
    </row>
    <row r="11" spans="1:7" ht="14" x14ac:dyDescent="0.15">
      <c r="A11" s="75">
        <v>9</v>
      </c>
      <c r="B11" s="68" t="s">
        <v>843</v>
      </c>
      <c r="C11" s="63" t="s">
        <v>844</v>
      </c>
      <c r="D11" s="69">
        <v>45578.47</v>
      </c>
      <c r="E11" s="888">
        <v>5414685</v>
      </c>
      <c r="G11" s="2"/>
    </row>
    <row r="12" spans="1:7" ht="14" x14ac:dyDescent="0.15">
      <c r="A12" s="75">
        <v>10</v>
      </c>
      <c r="B12" s="68" t="s">
        <v>845</v>
      </c>
      <c r="C12" s="63" t="s">
        <v>846</v>
      </c>
      <c r="D12" s="69">
        <v>43639.45</v>
      </c>
      <c r="E12" s="888">
        <v>519463</v>
      </c>
      <c r="G12" s="2"/>
    </row>
    <row r="14" spans="1:7" ht="16" x14ac:dyDescent="0.2">
      <c r="A14" s="1074" t="s">
        <v>847</v>
      </c>
      <c r="B14" s="1074"/>
      <c r="C14" s="1074"/>
      <c r="D14" s="1074"/>
      <c r="E14" s="1074"/>
      <c r="G14" s="2"/>
    </row>
    <row r="15" spans="1:7" ht="12" customHeight="1" x14ac:dyDescent="0.15">
      <c r="A15" s="75" t="s">
        <v>321</v>
      </c>
      <c r="B15" s="75" t="s">
        <v>537</v>
      </c>
      <c r="C15" s="75" t="s">
        <v>538</v>
      </c>
      <c r="D15" s="75" t="s">
        <v>539</v>
      </c>
      <c r="E15" s="887" t="s">
        <v>828</v>
      </c>
      <c r="G15" s="2"/>
    </row>
    <row r="16" spans="1:7" ht="12" customHeight="1" x14ac:dyDescent="0.15">
      <c r="A16" s="75">
        <v>1</v>
      </c>
      <c r="B16" s="68" t="s">
        <v>830</v>
      </c>
      <c r="C16" s="889" t="s">
        <v>831</v>
      </c>
      <c r="D16" s="69">
        <v>124618.63</v>
      </c>
      <c r="E16" s="88">
        <v>2771007</v>
      </c>
      <c r="G16" s="2"/>
    </row>
    <row r="17" spans="1:7" ht="12" customHeight="1" x14ac:dyDescent="0.15">
      <c r="A17" s="75">
        <v>2</v>
      </c>
      <c r="B17" s="68" t="s">
        <v>848</v>
      </c>
      <c r="C17" s="63" t="s">
        <v>849</v>
      </c>
      <c r="D17" s="69">
        <v>111146.03</v>
      </c>
      <c r="E17" s="88">
        <v>2903073</v>
      </c>
      <c r="G17" s="2"/>
    </row>
    <row r="18" spans="1:7" ht="12" customHeight="1" x14ac:dyDescent="0.15">
      <c r="A18" s="75">
        <v>3</v>
      </c>
      <c r="B18" s="68" t="s">
        <v>850</v>
      </c>
      <c r="C18" s="889" t="s">
        <v>851</v>
      </c>
      <c r="D18" s="69">
        <v>102767.58</v>
      </c>
      <c r="E18" s="88">
        <v>722931</v>
      </c>
      <c r="G18" s="2"/>
    </row>
    <row r="19" spans="1:7" ht="12" customHeight="1" x14ac:dyDescent="0.15">
      <c r="A19" s="75">
        <v>4</v>
      </c>
      <c r="B19" s="68" t="s">
        <v>661</v>
      </c>
      <c r="C19" s="889" t="s">
        <v>829</v>
      </c>
      <c r="D19" s="69">
        <v>93648.47</v>
      </c>
      <c r="E19" s="88">
        <v>976410</v>
      </c>
      <c r="G19" s="2"/>
    </row>
    <row r="20" spans="1:7" ht="12" customHeight="1" x14ac:dyDescent="0.15">
      <c r="A20" s="75">
        <v>5</v>
      </c>
      <c r="B20" s="68" t="s">
        <v>832</v>
      </c>
      <c r="C20" s="889" t="s">
        <v>833</v>
      </c>
      <c r="D20" s="69">
        <v>86588.36</v>
      </c>
      <c r="E20" s="88">
        <v>571815</v>
      </c>
      <c r="G20" s="2"/>
    </row>
    <row r="21" spans="1:7" ht="12" customHeight="1" x14ac:dyDescent="0.15">
      <c r="A21" s="75">
        <v>6</v>
      </c>
      <c r="B21" s="68" t="s">
        <v>839</v>
      </c>
      <c r="C21" s="889" t="s">
        <v>840</v>
      </c>
      <c r="D21" s="69">
        <v>82150.44</v>
      </c>
      <c r="E21" s="88">
        <v>2361609</v>
      </c>
      <c r="G21" s="2"/>
    </row>
    <row r="22" spans="1:7" ht="12" customHeight="1" x14ac:dyDescent="0.15">
      <c r="A22" s="75">
        <v>7</v>
      </c>
      <c r="B22" s="68" t="s">
        <v>838</v>
      </c>
      <c r="C22" s="889" t="s">
        <v>852</v>
      </c>
      <c r="D22" s="69">
        <v>60130.46</v>
      </c>
      <c r="E22" s="88">
        <v>364638</v>
      </c>
      <c r="G22" s="2"/>
    </row>
    <row r="23" spans="1:7" ht="12" customHeight="1" x14ac:dyDescent="0.15">
      <c r="A23" s="75">
        <v>8</v>
      </c>
      <c r="B23" s="68" t="s">
        <v>853</v>
      </c>
      <c r="C23" s="889" t="s">
        <v>842</v>
      </c>
      <c r="D23" s="69">
        <v>49630.35</v>
      </c>
      <c r="E23" s="88">
        <v>1937871</v>
      </c>
      <c r="G23" s="2"/>
    </row>
    <row r="24" spans="1:7" ht="12" customHeight="1" x14ac:dyDescent="0.15">
      <c r="A24" s="75">
        <v>9</v>
      </c>
      <c r="B24" s="68" t="s">
        <v>836</v>
      </c>
      <c r="C24" s="889" t="s">
        <v>854</v>
      </c>
      <c r="D24" s="69">
        <v>46681.83</v>
      </c>
      <c r="E24" s="88">
        <v>1287054</v>
      </c>
      <c r="G24" s="2"/>
    </row>
    <row r="25" spans="1:7" ht="12" customHeight="1" x14ac:dyDescent="0.15">
      <c r="A25" s="75">
        <v>10</v>
      </c>
      <c r="B25" s="68" t="s">
        <v>855</v>
      </c>
      <c r="C25" s="63" t="s">
        <v>856</v>
      </c>
      <c r="D25" s="69">
        <v>45379.45</v>
      </c>
      <c r="E25" s="88">
        <v>1050686</v>
      </c>
      <c r="G25" s="2"/>
    </row>
    <row r="26" spans="1:7" x14ac:dyDescent="0.15">
      <c r="A26" s="2"/>
      <c r="B26" s="2"/>
      <c r="C26" s="2"/>
      <c r="D26" s="2"/>
      <c r="E26" s="40"/>
      <c r="G26" s="2"/>
    </row>
    <row r="27" spans="1:7" ht="16" x14ac:dyDescent="0.2">
      <c r="A27" s="1075" t="s">
        <v>857</v>
      </c>
      <c r="B27" s="1076"/>
      <c r="C27" s="1076"/>
      <c r="D27" s="1076"/>
      <c r="E27" s="1077"/>
      <c r="G27" s="2"/>
    </row>
    <row r="28" spans="1:7" x14ac:dyDescent="0.15">
      <c r="A28" s="75" t="s">
        <v>321</v>
      </c>
      <c r="B28" s="75" t="s">
        <v>560</v>
      </c>
      <c r="C28" s="75" t="s">
        <v>642</v>
      </c>
      <c r="D28" s="75" t="s">
        <v>138</v>
      </c>
      <c r="E28" s="887" t="s">
        <v>139</v>
      </c>
      <c r="G28" s="2"/>
    </row>
    <row r="29" spans="1:7" ht="14" x14ac:dyDescent="0.15">
      <c r="A29" s="75">
        <v>1</v>
      </c>
      <c r="B29" s="68" t="s">
        <v>848</v>
      </c>
      <c r="C29" s="63" t="s">
        <v>849</v>
      </c>
      <c r="D29" s="69">
        <v>196138.506714508</v>
      </c>
      <c r="E29" s="88">
        <v>4372203</v>
      </c>
      <c r="G29" s="2"/>
    </row>
    <row r="30" spans="1:7" ht="14" x14ac:dyDescent="0.15">
      <c r="A30" s="75">
        <v>2</v>
      </c>
      <c r="B30" s="68" t="s">
        <v>830</v>
      </c>
      <c r="C30" s="63" t="s">
        <v>831</v>
      </c>
      <c r="D30" s="69">
        <v>165987.98944526899</v>
      </c>
      <c r="E30" s="88">
        <v>2740625</v>
      </c>
      <c r="G30" s="2"/>
    </row>
    <row r="31" spans="1:7" ht="14" x14ac:dyDescent="0.15">
      <c r="A31" s="75">
        <v>3</v>
      </c>
      <c r="B31" s="68" t="s">
        <v>839</v>
      </c>
      <c r="C31" s="63" t="s">
        <v>840</v>
      </c>
      <c r="D31" s="69">
        <v>129814.394872499</v>
      </c>
      <c r="E31" s="88">
        <v>1505551</v>
      </c>
      <c r="G31" s="2"/>
    </row>
    <row r="32" spans="1:7" ht="14" x14ac:dyDescent="0.15">
      <c r="A32" s="75">
        <v>4</v>
      </c>
      <c r="B32" s="68" t="s">
        <v>858</v>
      </c>
      <c r="C32" s="889" t="s">
        <v>859</v>
      </c>
      <c r="D32" s="69">
        <v>92435.132680815601</v>
      </c>
      <c r="E32" s="88">
        <v>1016617</v>
      </c>
      <c r="G32" s="2"/>
    </row>
    <row r="33" spans="1:7" ht="14" x14ac:dyDescent="0.15">
      <c r="A33" s="75">
        <v>5</v>
      </c>
      <c r="B33" s="68" t="s">
        <v>855</v>
      </c>
      <c r="C33" s="889" t="s">
        <v>860</v>
      </c>
      <c r="D33" s="69">
        <v>76969.066405799196</v>
      </c>
      <c r="E33" s="88">
        <v>1271568</v>
      </c>
      <c r="G33" s="2"/>
    </row>
    <row r="34" spans="1:7" ht="14" x14ac:dyDescent="0.15">
      <c r="A34" s="75">
        <v>6</v>
      </c>
      <c r="B34" s="68" t="s">
        <v>832</v>
      </c>
      <c r="C34" s="889" t="s">
        <v>833</v>
      </c>
      <c r="D34" s="69">
        <v>76395.475724142001</v>
      </c>
      <c r="E34" s="88">
        <v>520382</v>
      </c>
      <c r="G34" s="2"/>
    </row>
    <row r="35" spans="1:7" ht="14" x14ac:dyDescent="0.15">
      <c r="A35" s="75">
        <v>7</v>
      </c>
      <c r="B35" s="68" t="s">
        <v>661</v>
      </c>
      <c r="C35" s="889" t="s">
        <v>829</v>
      </c>
      <c r="D35" s="69">
        <v>73551.466931229399</v>
      </c>
      <c r="E35" s="88">
        <v>5151841</v>
      </c>
      <c r="G35" s="2"/>
    </row>
    <row r="36" spans="1:7" ht="14" x14ac:dyDescent="0.15">
      <c r="A36" s="75">
        <v>8</v>
      </c>
      <c r="B36" s="68" t="s">
        <v>861</v>
      </c>
      <c r="C36" s="889" t="s">
        <v>835</v>
      </c>
      <c r="D36" s="69">
        <v>70918.780934014299</v>
      </c>
      <c r="E36" s="88">
        <v>776452</v>
      </c>
      <c r="G36" s="2"/>
    </row>
    <row r="37" spans="1:7" ht="14" x14ac:dyDescent="0.15">
      <c r="A37" s="75">
        <v>9</v>
      </c>
      <c r="B37" s="68" t="s">
        <v>853</v>
      </c>
      <c r="C37" s="889" t="s">
        <v>842</v>
      </c>
      <c r="D37" s="69">
        <v>70132.051120114498</v>
      </c>
      <c r="E37" s="88">
        <v>2799820</v>
      </c>
      <c r="G37" s="2"/>
    </row>
    <row r="38" spans="1:7" ht="14" x14ac:dyDescent="0.15">
      <c r="A38" s="75">
        <v>10</v>
      </c>
      <c r="B38" s="68" t="s">
        <v>850</v>
      </c>
      <c r="C38" s="889" t="s">
        <v>851</v>
      </c>
      <c r="D38" s="69">
        <v>69015.678275994898</v>
      </c>
      <c r="E38" s="88">
        <v>503350</v>
      </c>
      <c r="G38" s="2"/>
    </row>
    <row r="39" spans="1:7" x14ac:dyDescent="0.15">
      <c r="A39" s="2"/>
      <c r="B39" s="2"/>
      <c r="C39" s="890"/>
      <c r="D39" s="2"/>
      <c r="E39" s="40"/>
      <c r="G39" s="2"/>
    </row>
    <row r="40" spans="1:7" ht="16" x14ac:dyDescent="0.2">
      <c r="A40" s="1075" t="s">
        <v>862</v>
      </c>
      <c r="B40" s="1076"/>
      <c r="C40" s="1076"/>
      <c r="D40" s="1076"/>
      <c r="E40" s="1077"/>
      <c r="G40" s="2"/>
    </row>
    <row r="41" spans="1:7" x14ac:dyDescent="0.15">
      <c r="A41" s="75" t="s">
        <v>321</v>
      </c>
      <c r="B41" s="75" t="s">
        <v>560</v>
      </c>
      <c r="C41" s="75" t="s">
        <v>642</v>
      </c>
      <c r="D41" s="75" t="s">
        <v>138</v>
      </c>
      <c r="E41" s="887" t="s">
        <v>139</v>
      </c>
      <c r="G41" s="2"/>
    </row>
    <row r="42" spans="1:7" ht="14" x14ac:dyDescent="0.15">
      <c r="A42" s="75">
        <v>1</v>
      </c>
      <c r="B42" s="68" t="s">
        <v>858</v>
      </c>
      <c r="C42" s="63" t="s">
        <v>859</v>
      </c>
      <c r="D42" s="69">
        <v>226826.39</v>
      </c>
      <c r="E42" s="88">
        <v>2850783</v>
      </c>
      <c r="G42" s="2"/>
    </row>
    <row r="43" spans="1:7" ht="14" x14ac:dyDescent="0.15">
      <c r="A43" s="75">
        <v>2</v>
      </c>
      <c r="B43" s="68" t="s">
        <v>830</v>
      </c>
      <c r="C43" s="63" t="s">
        <v>863</v>
      </c>
      <c r="D43" s="69">
        <v>210100.01</v>
      </c>
      <c r="E43" s="88">
        <v>2378453</v>
      </c>
      <c r="G43" s="2"/>
    </row>
    <row r="44" spans="1:7" ht="14" x14ac:dyDescent="0.15">
      <c r="A44" s="75">
        <v>3</v>
      </c>
      <c r="B44" s="68" t="s">
        <v>853</v>
      </c>
      <c r="C44" s="63" t="s">
        <v>864</v>
      </c>
      <c r="D44" s="69">
        <v>158329.60000000001</v>
      </c>
      <c r="E44" s="88">
        <v>6432178</v>
      </c>
      <c r="G44" s="2"/>
    </row>
    <row r="45" spans="1:7" ht="14" x14ac:dyDescent="0.15">
      <c r="A45" s="75">
        <v>4</v>
      </c>
      <c r="B45" s="68" t="s">
        <v>839</v>
      </c>
      <c r="C45" s="889" t="s">
        <v>865</v>
      </c>
      <c r="D45" s="69">
        <v>156542.44</v>
      </c>
      <c r="E45" s="88">
        <v>1707672</v>
      </c>
      <c r="G45" s="2"/>
    </row>
    <row r="46" spans="1:7" ht="14" x14ac:dyDescent="0.15">
      <c r="A46" s="75">
        <v>5</v>
      </c>
      <c r="B46" s="68" t="s">
        <v>848</v>
      </c>
      <c r="C46" s="889" t="s">
        <v>866</v>
      </c>
      <c r="D46" s="69">
        <v>141685.42000000001</v>
      </c>
      <c r="E46" s="88">
        <v>9320890</v>
      </c>
      <c r="G46" s="2"/>
    </row>
    <row r="47" spans="1:7" ht="14" x14ac:dyDescent="0.15">
      <c r="A47" s="75">
        <v>6</v>
      </c>
      <c r="B47" s="68" t="s">
        <v>867</v>
      </c>
      <c r="C47" s="889" t="s">
        <v>868</v>
      </c>
      <c r="D47" s="69">
        <v>126802.22</v>
      </c>
      <c r="E47" s="88">
        <v>1629756</v>
      </c>
      <c r="G47" s="2"/>
    </row>
    <row r="48" spans="1:7" ht="14" x14ac:dyDescent="0.15">
      <c r="A48" s="75">
        <v>7</v>
      </c>
      <c r="B48" s="68" t="s">
        <v>841</v>
      </c>
      <c r="C48" s="889" t="s">
        <v>869</v>
      </c>
      <c r="D48" s="69">
        <v>122261.48</v>
      </c>
      <c r="E48" s="88">
        <v>4865754</v>
      </c>
      <c r="G48" s="2"/>
    </row>
    <row r="49" spans="1:7" ht="14" x14ac:dyDescent="0.15">
      <c r="A49" s="75">
        <v>8</v>
      </c>
      <c r="B49" s="68" t="s">
        <v>661</v>
      </c>
      <c r="C49" s="889" t="s">
        <v>870</v>
      </c>
      <c r="D49" s="69">
        <v>114249.9</v>
      </c>
      <c r="E49" s="88">
        <v>816726</v>
      </c>
      <c r="G49" s="2"/>
    </row>
    <row r="50" spans="1:7" ht="14" x14ac:dyDescent="0.15">
      <c r="A50" s="75">
        <v>9</v>
      </c>
      <c r="B50" s="68" t="s">
        <v>861</v>
      </c>
      <c r="C50" s="889" t="s">
        <v>835</v>
      </c>
      <c r="D50" s="69">
        <v>100876.07</v>
      </c>
      <c r="E50" s="88">
        <v>1252625</v>
      </c>
      <c r="G50" s="2"/>
    </row>
    <row r="51" spans="1:7" ht="14" x14ac:dyDescent="0.15">
      <c r="A51" s="75">
        <v>10</v>
      </c>
      <c r="B51" s="68" t="s">
        <v>850</v>
      </c>
      <c r="C51" s="889" t="s">
        <v>871</v>
      </c>
      <c r="D51" s="69">
        <v>86922.21</v>
      </c>
      <c r="E51" s="88">
        <v>675024</v>
      </c>
      <c r="G51" s="2"/>
    </row>
    <row r="52" spans="1:7" x14ac:dyDescent="0.15">
      <c r="A52" s="2"/>
      <c r="B52" s="2"/>
      <c r="C52" s="890"/>
      <c r="D52" s="2"/>
      <c r="E52" s="40"/>
      <c r="G52" s="2"/>
    </row>
    <row r="53" spans="1:7" ht="16" x14ac:dyDescent="0.2">
      <c r="A53" s="1075" t="s">
        <v>872</v>
      </c>
      <c r="B53" s="1076"/>
      <c r="C53" s="1076"/>
      <c r="D53" s="1076"/>
      <c r="E53" s="1077"/>
      <c r="G53" s="2"/>
    </row>
    <row r="54" spans="1:7" ht="16" customHeight="1" x14ac:dyDescent="0.15">
      <c r="A54" s="75" t="s">
        <v>321</v>
      </c>
      <c r="B54" s="75" t="s">
        <v>537</v>
      </c>
      <c r="C54" s="75" t="s">
        <v>538</v>
      </c>
      <c r="D54" s="75" t="s">
        <v>539</v>
      </c>
      <c r="E54" s="75" t="s">
        <v>139</v>
      </c>
      <c r="F54" s="40"/>
      <c r="G54" s="2"/>
    </row>
    <row r="55" spans="1:7" ht="14" customHeight="1" x14ac:dyDescent="0.15">
      <c r="A55" s="75">
        <v>1</v>
      </c>
      <c r="B55" s="68" t="s">
        <v>830</v>
      </c>
      <c r="C55" s="889" t="s">
        <v>863</v>
      </c>
      <c r="D55" s="69">
        <v>343592.1</v>
      </c>
      <c r="E55" s="88">
        <v>3739321</v>
      </c>
      <c r="F55" s="40"/>
      <c r="G55" s="2"/>
    </row>
    <row r="56" spans="1:7" ht="14" customHeight="1" x14ac:dyDescent="0.15">
      <c r="A56" s="75">
        <v>2</v>
      </c>
      <c r="B56" s="68" t="s">
        <v>858</v>
      </c>
      <c r="C56" s="63" t="s">
        <v>859</v>
      </c>
      <c r="D56" s="69">
        <v>331656.08</v>
      </c>
      <c r="E56" s="88">
        <v>5482610</v>
      </c>
      <c r="F56" s="40"/>
      <c r="G56" s="2"/>
    </row>
    <row r="57" spans="1:7" ht="14" customHeight="1" x14ac:dyDescent="0.15">
      <c r="A57" s="75">
        <v>3</v>
      </c>
      <c r="B57" s="68" t="s">
        <v>848</v>
      </c>
      <c r="C57" s="889" t="s">
        <v>866</v>
      </c>
      <c r="D57" s="69">
        <v>272501.05</v>
      </c>
      <c r="E57" s="88">
        <v>10548705</v>
      </c>
      <c r="F57" s="40"/>
      <c r="G57" s="2"/>
    </row>
    <row r="58" spans="1:7" ht="14" customHeight="1" x14ac:dyDescent="0.15">
      <c r="A58" s="75">
        <v>4</v>
      </c>
      <c r="B58" s="68" t="s">
        <v>839</v>
      </c>
      <c r="C58" s="889" t="s">
        <v>865</v>
      </c>
      <c r="D58" s="69">
        <v>261833.43</v>
      </c>
      <c r="E58" s="88">
        <v>2993917</v>
      </c>
      <c r="F58" s="40"/>
      <c r="G58" s="2"/>
    </row>
    <row r="59" spans="1:7" ht="14" customHeight="1" x14ac:dyDescent="0.15">
      <c r="A59" s="75">
        <v>5</v>
      </c>
      <c r="B59" s="68" t="s">
        <v>861</v>
      </c>
      <c r="C59" s="889" t="s">
        <v>835</v>
      </c>
      <c r="D59" s="69">
        <v>177308.16</v>
      </c>
      <c r="E59" s="88">
        <v>2216940</v>
      </c>
      <c r="F59" s="40"/>
      <c r="G59" s="2"/>
    </row>
    <row r="60" spans="1:7" ht="14" customHeight="1" x14ac:dyDescent="0.15">
      <c r="A60" s="75">
        <v>6</v>
      </c>
      <c r="B60" s="68" t="s">
        <v>853</v>
      </c>
      <c r="C60" s="889" t="s">
        <v>864</v>
      </c>
      <c r="D60" s="69">
        <v>154674.88</v>
      </c>
      <c r="E60" s="88">
        <v>6401390</v>
      </c>
      <c r="F60" s="40"/>
      <c r="G60" s="2"/>
    </row>
    <row r="61" spans="1:7" ht="14" customHeight="1" x14ac:dyDescent="0.15">
      <c r="A61" s="75">
        <v>7</v>
      </c>
      <c r="B61" s="68" t="s">
        <v>841</v>
      </c>
      <c r="C61" s="889" t="s">
        <v>869</v>
      </c>
      <c r="D61" s="69">
        <v>152307.74</v>
      </c>
      <c r="E61" s="88">
        <v>5983657</v>
      </c>
      <c r="F61" s="40"/>
      <c r="G61" s="2"/>
    </row>
    <row r="62" spans="1:7" ht="14" customHeight="1" x14ac:dyDescent="0.15">
      <c r="A62" s="75">
        <v>8</v>
      </c>
      <c r="B62" s="68" t="s">
        <v>661</v>
      </c>
      <c r="C62" s="889" t="s">
        <v>870</v>
      </c>
      <c r="D62" s="69">
        <v>137804.76</v>
      </c>
      <c r="E62" s="88">
        <v>1063894</v>
      </c>
      <c r="F62" s="40"/>
      <c r="G62" s="2"/>
    </row>
    <row r="63" spans="1:7" ht="14" customHeight="1" x14ac:dyDescent="0.15">
      <c r="A63" s="75">
        <v>9</v>
      </c>
      <c r="B63" s="68" t="s">
        <v>836</v>
      </c>
      <c r="C63" s="889" t="s">
        <v>837</v>
      </c>
      <c r="D63" s="69">
        <v>93398.45</v>
      </c>
      <c r="E63" s="88">
        <v>1946396</v>
      </c>
      <c r="F63" s="40"/>
      <c r="G63" s="2"/>
    </row>
    <row r="64" spans="1:7" ht="14" customHeight="1" x14ac:dyDescent="0.15">
      <c r="A64" s="75">
        <v>10</v>
      </c>
      <c r="B64" s="68" t="s">
        <v>850</v>
      </c>
      <c r="C64" s="63" t="s">
        <v>871</v>
      </c>
      <c r="D64" s="69">
        <v>89697.63</v>
      </c>
      <c r="E64" s="88">
        <v>685511</v>
      </c>
      <c r="F64" s="40"/>
      <c r="G64" s="2"/>
    </row>
    <row r="65" spans="1:7" x14ac:dyDescent="0.15">
      <c r="A65" s="2"/>
      <c r="B65" s="2"/>
      <c r="C65" s="2"/>
      <c r="D65" s="2"/>
      <c r="E65" s="40"/>
      <c r="F65" s="40"/>
      <c r="G65" s="2"/>
    </row>
    <row r="66" spans="1:7" ht="16" x14ac:dyDescent="0.2">
      <c r="A66" s="1075" t="s">
        <v>873</v>
      </c>
      <c r="B66" s="1076"/>
      <c r="C66" s="1076"/>
      <c r="D66" s="1076"/>
      <c r="E66" s="1077"/>
      <c r="G66" s="2"/>
    </row>
    <row r="67" spans="1:7" ht="16" customHeight="1" x14ac:dyDescent="0.15">
      <c r="A67" s="75" t="s">
        <v>321</v>
      </c>
      <c r="B67" s="75" t="s">
        <v>537</v>
      </c>
      <c r="C67" s="75" t="s">
        <v>538</v>
      </c>
      <c r="D67" s="75" t="s">
        <v>539</v>
      </c>
      <c r="E67" s="75" t="s">
        <v>139</v>
      </c>
      <c r="F67" s="40"/>
      <c r="G67" s="2"/>
    </row>
    <row r="68" spans="1:7" ht="14" customHeight="1" x14ac:dyDescent="0.15">
      <c r="A68" s="75">
        <v>1</v>
      </c>
      <c r="B68" s="68" t="s">
        <v>839</v>
      </c>
      <c r="C68" s="889" t="s">
        <v>865</v>
      </c>
      <c r="D68" s="69">
        <v>238001.11</v>
      </c>
      <c r="E68" s="88">
        <v>2840487</v>
      </c>
      <c r="F68" s="40"/>
      <c r="G68" s="2"/>
    </row>
    <row r="69" spans="1:7" ht="14" customHeight="1" x14ac:dyDescent="0.15">
      <c r="A69" s="75">
        <v>2</v>
      </c>
      <c r="B69" s="68" t="s">
        <v>858</v>
      </c>
      <c r="C69" s="63" t="s">
        <v>859</v>
      </c>
      <c r="D69" s="69">
        <v>215509.78</v>
      </c>
      <c r="E69" s="88">
        <v>3239713</v>
      </c>
      <c r="F69" s="40"/>
      <c r="G69" s="2"/>
    </row>
    <row r="70" spans="1:7" ht="14" customHeight="1" x14ac:dyDescent="0.15">
      <c r="A70" s="75">
        <v>3</v>
      </c>
      <c r="B70" s="68" t="s">
        <v>874</v>
      </c>
      <c r="C70" s="889" t="s">
        <v>875</v>
      </c>
      <c r="D70" s="69">
        <v>199404.97</v>
      </c>
      <c r="E70" s="88">
        <v>446346</v>
      </c>
      <c r="F70" s="40"/>
      <c r="G70" s="2"/>
    </row>
    <row r="71" spans="1:7" ht="14" customHeight="1" x14ac:dyDescent="0.15">
      <c r="A71" s="75">
        <v>4</v>
      </c>
      <c r="B71" s="68" t="s">
        <v>848</v>
      </c>
      <c r="C71" s="889" t="s">
        <v>866</v>
      </c>
      <c r="D71" s="69">
        <v>188918.54</v>
      </c>
      <c r="E71" s="88">
        <v>5252525</v>
      </c>
      <c r="F71" s="40"/>
      <c r="G71" s="2"/>
    </row>
    <row r="72" spans="1:7" ht="14" customHeight="1" x14ac:dyDescent="0.15">
      <c r="A72" s="75">
        <v>5</v>
      </c>
      <c r="B72" s="68" t="s">
        <v>830</v>
      </c>
      <c r="C72" s="889" t="s">
        <v>863</v>
      </c>
      <c r="D72" s="69">
        <v>187906.68</v>
      </c>
      <c r="E72" s="88">
        <v>3030734</v>
      </c>
      <c r="F72" s="40"/>
      <c r="G72" s="2"/>
    </row>
    <row r="73" spans="1:7" ht="14" customHeight="1" x14ac:dyDescent="0.15">
      <c r="A73" s="75">
        <v>6</v>
      </c>
      <c r="B73" s="68" t="s">
        <v>661</v>
      </c>
      <c r="C73" s="889" t="s">
        <v>870</v>
      </c>
      <c r="D73" s="69">
        <v>162792.37</v>
      </c>
      <c r="E73" s="88">
        <v>1410663</v>
      </c>
      <c r="F73" s="40"/>
      <c r="G73" s="2"/>
    </row>
    <row r="74" spans="1:7" ht="14" customHeight="1" x14ac:dyDescent="0.15">
      <c r="A74" s="75">
        <v>7</v>
      </c>
      <c r="B74" s="68" t="s">
        <v>836</v>
      </c>
      <c r="C74" s="889" t="s">
        <v>837</v>
      </c>
      <c r="D74" s="69">
        <v>156108.68</v>
      </c>
      <c r="E74" s="88">
        <v>3199439</v>
      </c>
      <c r="F74" s="40"/>
      <c r="G74" s="2"/>
    </row>
    <row r="75" spans="1:7" ht="14" customHeight="1" x14ac:dyDescent="0.15">
      <c r="A75" s="75">
        <v>8</v>
      </c>
      <c r="B75" s="68" t="s">
        <v>841</v>
      </c>
      <c r="C75" s="889" t="s">
        <v>869</v>
      </c>
      <c r="D75" s="69">
        <v>119162.63</v>
      </c>
      <c r="E75" s="88">
        <v>5325785</v>
      </c>
      <c r="F75" s="40"/>
      <c r="G75" s="2"/>
    </row>
    <row r="76" spans="1:7" ht="14" customHeight="1" x14ac:dyDescent="0.15">
      <c r="A76" s="75">
        <v>9</v>
      </c>
      <c r="B76" s="68" t="s">
        <v>876</v>
      </c>
      <c r="C76" s="16" t="s">
        <v>877</v>
      </c>
      <c r="D76" s="69">
        <v>95156.49</v>
      </c>
      <c r="E76" s="88">
        <v>11973896</v>
      </c>
      <c r="F76" s="40"/>
      <c r="G76" s="2"/>
    </row>
    <row r="77" spans="1:7" ht="14" customHeight="1" x14ac:dyDescent="0.15">
      <c r="A77" s="75">
        <v>10</v>
      </c>
      <c r="B77" s="68" t="s">
        <v>861</v>
      </c>
      <c r="C77" s="63" t="s">
        <v>835</v>
      </c>
      <c r="D77" s="69">
        <v>94676.79</v>
      </c>
      <c r="E77" s="88">
        <v>1332332</v>
      </c>
      <c r="F77" s="40"/>
      <c r="G77" s="2"/>
    </row>
    <row r="78" spans="1:7" x14ac:dyDescent="0.15">
      <c r="A78" s="2"/>
      <c r="B78" s="2"/>
      <c r="C78" s="890"/>
      <c r="D78" s="2"/>
      <c r="E78" s="40"/>
      <c r="G78" s="2"/>
    </row>
    <row r="79" spans="1:7" ht="16" x14ac:dyDescent="0.2">
      <c r="A79" s="1075" t="s">
        <v>878</v>
      </c>
      <c r="B79" s="1076"/>
      <c r="C79" s="1076"/>
      <c r="D79" s="1076"/>
      <c r="E79" s="1077"/>
      <c r="G79" s="2"/>
    </row>
    <row r="80" spans="1:7" ht="16" customHeight="1" x14ac:dyDescent="0.15">
      <c r="A80" s="75" t="s">
        <v>321</v>
      </c>
      <c r="B80" s="75" t="s">
        <v>537</v>
      </c>
      <c r="C80" s="75" t="s">
        <v>538</v>
      </c>
      <c r="D80" s="75" t="s">
        <v>539</v>
      </c>
      <c r="E80" s="75" t="s">
        <v>139</v>
      </c>
      <c r="F80" s="40"/>
      <c r="G80" s="2"/>
    </row>
    <row r="81" spans="1:7" ht="14" customHeight="1" x14ac:dyDescent="0.15">
      <c r="A81" s="75">
        <v>1</v>
      </c>
      <c r="B81" s="63" t="s">
        <v>839</v>
      </c>
      <c r="C81" s="63" t="s">
        <v>865</v>
      </c>
      <c r="D81" s="69">
        <v>398907.23</v>
      </c>
      <c r="E81" s="88">
        <v>4098343</v>
      </c>
      <c r="F81" s="40"/>
      <c r="G81" s="2"/>
    </row>
    <row r="82" spans="1:7" ht="14" customHeight="1" x14ac:dyDescent="0.15">
      <c r="A82" s="75">
        <v>2</v>
      </c>
      <c r="B82" s="63" t="s">
        <v>848</v>
      </c>
      <c r="C82" s="63" t="s">
        <v>866</v>
      </c>
      <c r="D82" s="69">
        <v>368325.09</v>
      </c>
      <c r="E82" s="88">
        <v>7868201</v>
      </c>
      <c r="F82" s="40"/>
      <c r="G82" s="2"/>
    </row>
    <row r="83" spans="1:7" ht="14" customHeight="1" x14ac:dyDescent="0.15">
      <c r="A83" s="75">
        <v>3</v>
      </c>
      <c r="B83" s="63" t="s">
        <v>830</v>
      </c>
      <c r="C83" s="63" t="s">
        <v>863</v>
      </c>
      <c r="D83" s="69">
        <v>339845.22</v>
      </c>
      <c r="E83" s="88">
        <v>3328557</v>
      </c>
      <c r="F83" s="40"/>
      <c r="G83" s="2"/>
    </row>
    <row r="84" spans="1:7" ht="14" customHeight="1" x14ac:dyDescent="0.15">
      <c r="A84" s="75">
        <v>4</v>
      </c>
      <c r="B84" s="63" t="s">
        <v>661</v>
      </c>
      <c r="C84" s="63" t="s">
        <v>870</v>
      </c>
      <c r="D84" s="69">
        <v>211364.13</v>
      </c>
      <c r="E84" s="88">
        <v>1658684</v>
      </c>
      <c r="F84" s="40"/>
      <c r="G84" s="2"/>
    </row>
    <row r="85" spans="1:7" ht="14" customHeight="1" x14ac:dyDescent="0.15">
      <c r="A85" s="75">
        <v>5</v>
      </c>
      <c r="B85" s="63" t="s">
        <v>858</v>
      </c>
      <c r="C85" s="63" t="s">
        <v>859</v>
      </c>
      <c r="D85" s="69">
        <v>201163.13</v>
      </c>
      <c r="E85" s="88">
        <v>7024927</v>
      </c>
      <c r="F85" s="40"/>
      <c r="G85" s="2"/>
    </row>
    <row r="86" spans="1:7" ht="14" customHeight="1" x14ac:dyDescent="0.15">
      <c r="A86" s="75">
        <v>6</v>
      </c>
      <c r="B86" s="63" t="s">
        <v>841</v>
      </c>
      <c r="C86" s="63" t="s">
        <v>869</v>
      </c>
      <c r="D86" s="69">
        <v>184498.36</v>
      </c>
      <c r="E86" s="88">
        <v>7262297</v>
      </c>
      <c r="F86" s="40"/>
      <c r="G86" s="2"/>
    </row>
    <row r="87" spans="1:7" ht="14" customHeight="1" x14ac:dyDescent="0.15">
      <c r="A87" s="75">
        <v>7</v>
      </c>
      <c r="B87" s="63" t="s">
        <v>836</v>
      </c>
      <c r="C87" s="63" t="s">
        <v>837</v>
      </c>
      <c r="D87" s="69">
        <v>166373.19</v>
      </c>
      <c r="E87" s="88">
        <v>5197945</v>
      </c>
      <c r="F87" s="40"/>
      <c r="G87" s="2"/>
    </row>
    <row r="88" spans="1:7" ht="14" customHeight="1" x14ac:dyDescent="0.15">
      <c r="A88" s="75">
        <v>8</v>
      </c>
      <c r="B88" s="63" t="s">
        <v>874</v>
      </c>
      <c r="C88" s="63" t="s">
        <v>875</v>
      </c>
      <c r="D88" s="69">
        <v>152024.54999999999</v>
      </c>
      <c r="E88" s="88">
        <v>341894</v>
      </c>
      <c r="F88" s="40"/>
      <c r="G88" s="2"/>
    </row>
    <row r="89" spans="1:7" ht="14" customHeight="1" x14ac:dyDescent="0.15">
      <c r="A89" s="75">
        <v>9</v>
      </c>
      <c r="B89" s="63" t="s">
        <v>879</v>
      </c>
      <c r="C89" s="63" t="s">
        <v>880</v>
      </c>
      <c r="D89" s="69">
        <v>143318.43</v>
      </c>
      <c r="E89" s="88">
        <v>1562875</v>
      </c>
      <c r="F89" s="40"/>
      <c r="G89" s="2"/>
    </row>
    <row r="90" spans="1:7" ht="14" customHeight="1" x14ac:dyDescent="0.15">
      <c r="A90" s="75">
        <v>10</v>
      </c>
      <c r="B90" s="63" t="s">
        <v>876</v>
      </c>
      <c r="C90" s="20" t="s">
        <v>877</v>
      </c>
      <c r="D90" s="69">
        <v>142137.39000000001</v>
      </c>
      <c r="E90" s="88">
        <v>19053338</v>
      </c>
      <c r="F90" s="40"/>
      <c r="G90" s="2"/>
    </row>
    <row r="91" spans="1:7" ht="14" customHeight="1" x14ac:dyDescent="0.15">
      <c r="A91" s="327"/>
      <c r="D91" s="70"/>
      <c r="E91" s="40"/>
      <c r="F91" s="40"/>
      <c r="G91" s="2"/>
    </row>
    <row r="92" spans="1:7" ht="16" x14ac:dyDescent="0.2">
      <c r="A92" s="1075" t="s">
        <v>881</v>
      </c>
      <c r="B92" s="1076"/>
      <c r="C92" s="1076"/>
      <c r="D92" s="1076"/>
      <c r="E92" s="1077"/>
      <c r="G92" s="2"/>
    </row>
    <row r="93" spans="1:7" x14ac:dyDescent="0.15">
      <c r="A93" s="75" t="s">
        <v>321</v>
      </c>
      <c r="B93" s="75" t="s">
        <v>537</v>
      </c>
      <c r="C93" s="75" t="s">
        <v>538</v>
      </c>
      <c r="D93" s="75" t="s">
        <v>539</v>
      </c>
      <c r="E93" s="75" t="s">
        <v>139</v>
      </c>
      <c r="G93" s="2"/>
    </row>
    <row r="94" spans="1:7" ht="14" x14ac:dyDescent="0.15">
      <c r="A94" s="75">
        <v>1</v>
      </c>
      <c r="B94" s="63" t="s">
        <v>839</v>
      </c>
      <c r="C94" s="63" t="s">
        <v>865</v>
      </c>
      <c r="D94" s="69">
        <v>674445.29</v>
      </c>
      <c r="E94" s="88">
        <v>7142022</v>
      </c>
      <c r="G94" s="2"/>
    </row>
    <row r="95" spans="1:7" ht="14" x14ac:dyDescent="0.15">
      <c r="A95" s="75">
        <v>2</v>
      </c>
      <c r="B95" s="63" t="s">
        <v>830</v>
      </c>
      <c r="C95" s="63" t="s">
        <v>863</v>
      </c>
      <c r="D95" s="69">
        <v>520338.84</v>
      </c>
      <c r="E95" s="88">
        <v>5973631</v>
      </c>
      <c r="G95" s="2"/>
    </row>
    <row r="96" spans="1:7" ht="13.5" customHeight="1" x14ac:dyDescent="0.15">
      <c r="A96" s="75">
        <v>3</v>
      </c>
      <c r="B96" s="63" t="s">
        <v>882</v>
      </c>
      <c r="C96" s="63" t="s">
        <v>883</v>
      </c>
      <c r="D96" s="69">
        <v>419037.49</v>
      </c>
      <c r="E96" s="88">
        <v>12832754</v>
      </c>
      <c r="G96" s="2"/>
    </row>
    <row r="97" spans="1:7" ht="14" customHeight="1" x14ac:dyDescent="0.15">
      <c r="A97" s="75">
        <v>4</v>
      </c>
      <c r="B97" s="63" t="s">
        <v>848</v>
      </c>
      <c r="C97" s="63" t="s">
        <v>866</v>
      </c>
      <c r="D97" s="69">
        <v>360963.04</v>
      </c>
      <c r="E97" s="88">
        <v>9339642</v>
      </c>
      <c r="G97" s="2"/>
    </row>
    <row r="98" spans="1:7" ht="14" customHeight="1" x14ac:dyDescent="0.15">
      <c r="A98" s="75">
        <v>5</v>
      </c>
      <c r="B98" s="63" t="s">
        <v>858</v>
      </c>
      <c r="C98" s="63" t="s">
        <v>859</v>
      </c>
      <c r="D98" s="69">
        <v>349747.32</v>
      </c>
      <c r="E98" s="88">
        <v>7714639</v>
      </c>
      <c r="G98" s="2"/>
    </row>
    <row r="99" spans="1:7" ht="14" customHeight="1" x14ac:dyDescent="0.15">
      <c r="A99" s="75">
        <v>6</v>
      </c>
      <c r="B99" s="63" t="s">
        <v>867</v>
      </c>
      <c r="C99" s="63" t="s">
        <v>868</v>
      </c>
      <c r="D99" s="69">
        <v>302803.63</v>
      </c>
      <c r="E99" s="88">
        <v>4936438</v>
      </c>
      <c r="G99" s="2"/>
    </row>
    <row r="100" spans="1:7" ht="14" customHeight="1" x14ac:dyDescent="0.15">
      <c r="A100" s="75">
        <v>7</v>
      </c>
      <c r="B100" s="63" t="s">
        <v>841</v>
      </c>
      <c r="C100" s="63" t="s">
        <v>869</v>
      </c>
      <c r="D100" s="69">
        <v>244608.58</v>
      </c>
      <c r="E100" s="88">
        <v>11314422</v>
      </c>
      <c r="G100" s="2"/>
    </row>
    <row r="101" spans="1:7" ht="14" customHeight="1" x14ac:dyDescent="0.15">
      <c r="A101" s="75">
        <v>8</v>
      </c>
      <c r="B101" s="63" t="s">
        <v>853</v>
      </c>
      <c r="C101" s="63" t="s">
        <v>864</v>
      </c>
      <c r="D101" s="69">
        <v>238483.13</v>
      </c>
      <c r="E101" s="88">
        <v>11826890</v>
      </c>
      <c r="G101" s="2"/>
    </row>
    <row r="102" spans="1:7" ht="14" customHeight="1" x14ac:dyDescent="0.15">
      <c r="A102" s="75">
        <v>9</v>
      </c>
      <c r="B102" s="63" t="s">
        <v>661</v>
      </c>
      <c r="C102" s="16" t="s">
        <v>870</v>
      </c>
      <c r="D102" s="69">
        <v>233898.69</v>
      </c>
      <c r="E102" s="88">
        <v>1708084</v>
      </c>
      <c r="G102" s="2"/>
    </row>
    <row r="103" spans="1:7" ht="14" customHeight="1" x14ac:dyDescent="0.15">
      <c r="A103" s="75">
        <v>10</v>
      </c>
      <c r="B103" s="63" t="s">
        <v>874</v>
      </c>
      <c r="C103" s="63" t="s">
        <v>875</v>
      </c>
      <c r="D103" s="69">
        <v>213137.6</v>
      </c>
      <c r="E103" s="88">
        <v>478361</v>
      </c>
      <c r="G103" s="2"/>
    </row>
    <row r="104" spans="1:7" ht="14" customHeight="1" x14ac:dyDescent="0.15">
      <c r="A104" s="327"/>
      <c r="D104" s="70"/>
      <c r="E104" s="40"/>
      <c r="G104" s="2"/>
    </row>
    <row r="105" spans="1:7" ht="14" customHeight="1" x14ac:dyDescent="0.2">
      <c r="A105" s="1075" t="s">
        <v>884</v>
      </c>
      <c r="B105" s="1076"/>
      <c r="C105" s="1076"/>
      <c r="D105" s="1076"/>
      <c r="E105" s="1077"/>
      <c r="G105" s="2"/>
    </row>
    <row r="106" spans="1:7" ht="14" customHeight="1" x14ac:dyDescent="0.15">
      <c r="A106" s="75" t="s">
        <v>321</v>
      </c>
      <c r="B106" s="61" t="s">
        <v>537</v>
      </c>
      <c r="C106" s="61" t="s">
        <v>538</v>
      </c>
      <c r="D106" s="61" t="s">
        <v>539</v>
      </c>
      <c r="E106" s="61" t="s">
        <v>540</v>
      </c>
      <c r="G106" s="2"/>
    </row>
    <row r="107" spans="1:7" ht="14" x14ac:dyDescent="0.15">
      <c r="A107" s="60">
        <v>1</v>
      </c>
      <c r="B107" s="134" t="s">
        <v>830</v>
      </c>
      <c r="C107" s="272" t="s">
        <v>863</v>
      </c>
      <c r="D107" s="891">
        <v>671724.07335518615</v>
      </c>
      <c r="E107" s="184">
        <v>7181511</v>
      </c>
      <c r="G107" s="2"/>
    </row>
    <row r="108" spans="1:7" ht="14" x14ac:dyDescent="0.15">
      <c r="A108" s="60">
        <v>2</v>
      </c>
      <c r="B108" s="134" t="s">
        <v>839</v>
      </c>
      <c r="C108" s="272" t="s">
        <v>885</v>
      </c>
      <c r="D108" s="891">
        <v>626973.90140454296</v>
      </c>
      <c r="E108" s="184">
        <v>6337638</v>
      </c>
      <c r="G108" s="2"/>
    </row>
    <row r="109" spans="1:7" ht="14" x14ac:dyDescent="0.15">
      <c r="A109" s="60">
        <v>3</v>
      </c>
      <c r="B109" s="134" t="s">
        <v>882</v>
      </c>
      <c r="C109" s="272" t="s">
        <v>883</v>
      </c>
      <c r="D109" s="891">
        <v>336942.17647693102</v>
      </c>
      <c r="E109" s="184">
        <v>9814519</v>
      </c>
      <c r="G109" s="2"/>
    </row>
    <row r="110" spans="1:7" ht="14" x14ac:dyDescent="0.15">
      <c r="A110" s="60">
        <v>4</v>
      </c>
      <c r="B110" s="134" t="s">
        <v>858</v>
      </c>
      <c r="C110" s="272" t="s">
        <v>859</v>
      </c>
      <c r="D110" s="891">
        <v>335795.67496068717</v>
      </c>
      <c r="E110" s="184">
        <v>14846650</v>
      </c>
      <c r="G110" s="2"/>
    </row>
    <row r="111" spans="1:7" ht="14" x14ac:dyDescent="0.15">
      <c r="A111" s="60">
        <v>5</v>
      </c>
      <c r="B111" s="134" t="s">
        <v>661</v>
      </c>
      <c r="C111" s="272" t="s">
        <v>870</v>
      </c>
      <c r="D111" s="891">
        <v>315616.33546042675</v>
      </c>
      <c r="E111" s="184">
        <v>8456418</v>
      </c>
      <c r="G111" s="2"/>
    </row>
    <row r="112" spans="1:7" ht="14" x14ac:dyDescent="0.15">
      <c r="A112" s="60">
        <v>6</v>
      </c>
      <c r="B112" s="134" t="s">
        <v>861</v>
      </c>
      <c r="C112" s="272" t="s">
        <v>835</v>
      </c>
      <c r="D112" s="891">
        <v>305659.64206832042</v>
      </c>
      <c r="E112" s="184">
        <v>10180916</v>
      </c>
      <c r="G112" s="2"/>
    </row>
    <row r="113" spans="1:7" ht="14" x14ac:dyDescent="0.15">
      <c r="A113" s="60">
        <v>7</v>
      </c>
      <c r="B113" s="134" t="s">
        <v>841</v>
      </c>
      <c r="C113" s="272" t="s">
        <v>869</v>
      </c>
      <c r="D113" s="891">
        <v>290110.44199642702</v>
      </c>
      <c r="E113" s="184">
        <v>12615546</v>
      </c>
      <c r="G113" s="2"/>
    </row>
    <row r="114" spans="1:7" ht="14" x14ac:dyDescent="0.15">
      <c r="A114" s="60">
        <v>8</v>
      </c>
      <c r="B114" s="134" t="s">
        <v>886</v>
      </c>
      <c r="C114" s="272" t="s">
        <v>887</v>
      </c>
      <c r="D114" s="891">
        <v>269757.510020983</v>
      </c>
      <c r="E114" s="184">
        <v>1346926</v>
      </c>
      <c r="G114" s="2"/>
    </row>
    <row r="115" spans="1:7" ht="14" x14ac:dyDescent="0.15">
      <c r="A115" s="60">
        <v>9</v>
      </c>
      <c r="B115" s="134" t="s">
        <v>848</v>
      </c>
      <c r="C115" s="272" t="s">
        <v>866</v>
      </c>
      <c r="D115" s="891">
        <v>253870.59694326599</v>
      </c>
      <c r="E115" s="184">
        <v>5269686</v>
      </c>
      <c r="G115" s="2"/>
    </row>
    <row r="116" spans="1:7" ht="14" x14ac:dyDescent="0.15">
      <c r="A116" s="60">
        <v>10</v>
      </c>
      <c r="B116" s="134" t="s">
        <v>853</v>
      </c>
      <c r="C116" s="272" t="s">
        <v>864</v>
      </c>
      <c r="D116" s="891">
        <v>229584.71451888219</v>
      </c>
      <c r="E116" s="184">
        <v>10942519</v>
      </c>
      <c r="G116" s="2"/>
    </row>
    <row r="117" spans="1:7" x14ac:dyDescent="0.15">
      <c r="A117" s="3"/>
      <c r="B117" s="81"/>
      <c r="C117" s="48"/>
      <c r="D117" s="892"/>
      <c r="E117" s="173"/>
      <c r="G117" s="2"/>
    </row>
    <row r="118" spans="1:7" ht="16" x14ac:dyDescent="0.2">
      <c r="A118" s="1075" t="s">
        <v>888</v>
      </c>
      <c r="B118" s="1076"/>
      <c r="C118" s="1076"/>
      <c r="D118" s="1076"/>
      <c r="E118" s="1077"/>
      <c r="G118" s="2"/>
    </row>
    <row r="119" spans="1:7" x14ac:dyDescent="0.15">
      <c r="A119" s="75" t="s">
        <v>321</v>
      </c>
      <c r="B119" s="61" t="s">
        <v>537</v>
      </c>
      <c r="C119" s="61" t="s">
        <v>538</v>
      </c>
      <c r="D119" s="61" t="s">
        <v>539</v>
      </c>
      <c r="E119" s="61" t="s">
        <v>540</v>
      </c>
      <c r="G119" s="2"/>
    </row>
    <row r="120" spans="1:7" ht="14" x14ac:dyDescent="0.15">
      <c r="A120" s="60">
        <v>1</v>
      </c>
      <c r="B120" s="134" t="s">
        <v>858</v>
      </c>
      <c r="C120" s="272" t="s">
        <v>859</v>
      </c>
      <c r="D120" s="891">
        <v>529968.99197898409</v>
      </c>
      <c r="E120" s="184">
        <v>7181511</v>
      </c>
      <c r="G120" s="2"/>
    </row>
    <row r="121" spans="1:7" ht="14" x14ac:dyDescent="0.15">
      <c r="A121" s="60">
        <v>2</v>
      </c>
      <c r="B121" s="134" t="s">
        <v>830</v>
      </c>
      <c r="C121" s="272" t="s">
        <v>863</v>
      </c>
      <c r="D121" s="891">
        <v>435138.066868458</v>
      </c>
      <c r="E121" s="184">
        <v>6337638</v>
      </c>
      <c r="G121" s="2"/>
    </row>
    <row r="122" spans="1:7" ht="14" x14ac:dyDescent="0.15">
      <c r="A122" s="60">
        <v>3</v>
      </c>
      <c r="B122" s="134" t="s">
        <v>661</v>
      </c>
      <c r="C122" s="272" t="s">
        <v>870</v>
      </c>
      <c r="D122" s="891">
        <v>405273.00570349663</v>
      </c>
      <c r="E122" s="184">
        <v>9814519</v>
      </c>
      <c r="G122" s="2"/>
    </row>
    <row r="123" spans="1:7" ht="14" x14ac:dyDescent="0.15">
      <c r="A123" s="60">
        <v>4</v>
      </c>
      <c r="B123" s="134" t="s">
        <v>886</v>
      </c>
      <c r="C123" s="272" t="s">
        <v>887</v>
      </c>
      <c r="D123" s="891">
        <v>380298.0996468502</v>
      </c>
      <c r="E123" s="184">
        <v>14846650</v>
      </c>
      <c r="G123" s="2"/>
    </row>
    <row r="124" spans="1:7" ht="14" x14ac:dyDescent="0.15">
      <c r="A124" s="60">
        <v>5</v>
      </c>
      <c r="B124" s="134" t="s">
        <v>889</v>
      </c>
      <c r="C124" s="272" t="s">
        <v>890</v>
      </c>
      <c r="D124" s="891">
        <v>353311.45190174098</v>
      </c>
      <c r="E124" s="184">
        <v>8456418</v>
      </c>
      <c r="G124" s="2"/>
    </row>
    <row r="125" spans="1:7" ht="28" x14ac:dyDescent="0.15">
      <c r="A125" s="60">
        <v>6</v>
      </c>
      <c r="B125" s="134" t="s">
        <v>891</v>
      </c>
      <c r="C125" s="272" t="s">
        <v>892</v>
      </c>
      <c r="D125" s="891">
        <v>341242.08613372</v>
      </c>
      <c r="E125" s="184">
        <v>10180916</v>
      </c>
      <c r="G125" s="2"/>
    </row>
    <row r="126" spans="1:7" ht="14" x14ac:dyDescent="0.15">
      <c r="A126" s="60">
        <v>7</v>
      </c>
      <c r="B126" s="134" t="s">
        <v>893</v>
      </c>
      <c r="C126" s="272" t="s">
        <v>894</v>
      </c>
      <c r="D126" s="891">
        <v>340936.51901910512</v>
      </c>
      <c r="E126" s="184">
        <v>12615546</v>
      </c>
      <c r="G126" s="2"/>
    </row>
    <row r="127" spans="1:7" ht="14" x14ac:dyDescent="0.15">
      <c r="A127" s="60">
        <v>8</v>
      </c>
      <c r="B127" s="134" t="s">
        <v>839</v>
      </c>
      <c r="C127" s="272" t="s">
        <v>865</v>
      </c>
      <c r="D127" s="891">
        <v>334197.55133405398</v>
      </c>
      <c r="E127" s="184">
        <v>1346926</v>
      </c>
      <c r="G127" s="2"/>
    </row>
    <row r="128" spans="1:7" ht="14" x14ac:dyDescent="0.15">
      <c r="A128" s="60">
        <v>9</v>
      </c>
      <c r="B128" s="134" t="s">
        <v>861</v>
      </c>
      <c r="C128" s="272" t="s">
        <v>835</v>
      </c>
      <c r="D128" s="891">
        <v>300336.71865674888</v>
      </c>
      <c r="E128" s="184">
        <v>5269686</v>
      </c>
      <c r="G128" s="2"/>
    </row>
    <row r="129" spans="1:7" ht="14" x14ac:dyDescent="0.15">
      <c r="A129" s="60">
        <v>10</v>
      </c>
      <c r="B129" s="134" t="s">
        <v>848</v>
      </c>
      <c r="C129" s="272" t="s">
        <v>866</v>
      </c>
      <c r="D129" s="891">
        <v>288289.43780484499</v>
      </c>
      <c r="E129" s="184">
        <v>10942519</v>
      </c>
      <c r="G129" s="2"/>
    </row>
    <row r="130" spans="1:7" x14ac:dyDescent="0.15">
      <c r="A130" s="3"/>
      <c r="B130" s="81"/>
      <c r="C130" s="48"/>
      <c r="D130" s="892"/>
      <c r="E130" s="173"/>
      <c r="G130" s="2"/>
    </row>
    <row r="131" spans="1:7" ht="16" x14ac:dyDescent="0.2">
      <c r="A131" s="1075" t="s">
        <v>895</v>
      </c>
      <c r="B131" s="1076"/>
      <c r="C131" s="1076"/>
      <c r="D131" s="1076"/>
      <c r="E131" s="1077"/>
      <c r="G131" s="2"/>
    </row>
    <row r="132" spans="1:7" x14ac:dyDescent="0.15">
      <c r="A132" s="75" t="s">
        <v>321</v>
      </c>
      <c r="B132" s="61" t="s">
        <v>537</v>
      </c>
      <c r="C132" s="61" t="s">
        <v>538</v>
      </c>
      <c r="D132" s="61" t="s">
        <v>539</v>
      </c>
      <c r="E132" s="61" t="s">
        <v>540</v>
      </c>
      <c r="G132" s="2"/>
    </row>
    <row r="133" spans="1:7" ht="14" x14ac:dyDescent="0.15">
      <c r="A133" s="60">
        <v>1</v>
      </c>
      <c r="B133" s="134" t="s">
        <v>858</v>
      </c>
      <c r="C133" s="272" t="s">
        <v>859</v>
      </c>
      <c r="D133" s="891">
        <v>729258.33458006126</v>
      </c>
      <c r="E133" s="184">
        <v>26371984</v>
      </c>
      <c r="G133" s="2"/>
    </row>
    <row r="134" spans="1:7" ht="14" x14ac:dyDescent="0.15">
      <c r="A134" s="60">
        <v>2</v>
      </c>
      <c r="B134" s="134" t="s">
        <v>889</v>
      </c>
      <c r="C134" s="272" t="s">
        <v>890</v>
      </c>
      <c r="D134" s="891">
        <v>693803.53800734004</v>
      </c>
      <c r="E134" s="184">
        <v>398997</v>
      </c>
      <c r="G134" s="2"/>
    </row>
    <row r="135" spans="1:7" ht="14" x14ac:dyDescent="0.15">
      <c r="A135" s="60">
        <v>3</v>
      </c>
      <c r="B135" s="134" t="s">
        <v>861</v>
      </c>
      <c r="C135" s="272" t="s">
        <v>835</v>
      </c>
      <c r="D135" s="891">
        <v>606975.37433241145</v>
      </c>
      <c r="E135" s="184">
        <v>7480951</v>
      </c>
      <c r="G135" s="2"/>
    </row>
    <row r="136" spans="1:7" ht="28" x14ac:dyDescent="0.15">
      <c r="A136" s="60">
        <v>4</v>
      </c>
      <c r="B136" s="134" t="s">
        <v>896</v>
      </c>
      <c r="C136" s="272" t="s">
        <v>897</v>
      </c>
      <c r="D136" s="891">
        <v>543651.91405758297</v>
      </c>
      <c r="E136" s="184">
        <v>1537941</v>
      </c>
      <c r="G136" s="2"/>
    </row>
    <row r="137" spans="1:7" ht="14" x14ac:dyDescent="0.15">
      <c r="A137" s="60">
        <v>5</v>
      </c>
      <c r="B137" s="134" t="s">
        <v>898</v>
      </c>
      <c r="C137" s="272" t="s">
        <v>899</v>
      </c>
      <c r="D137" s="891">
        <v>516204.33669164701</v>
      </c>
      <c r="E137" s="184">
        <v>7193947</v>
      </c>
      <c r="G137" s="2"/>
    </row>
    <row r="138" spans="1:7" ht="28" x14ac:dyDescent="0.15">
      <c r="A138" s="60">
        <v>6</v>
      </c>
      <c r="B138" s="134" t="s">
        <v>900</v>
      </c>
      <c r="C138" s="272" t="s">
        <v>901</v>
      </c>
      <c r="D138" s="891">
        <v>460233.51482663502</v>
      </c>
      <c r="E138" s="184">
        <v>736185</v>
      </c>
      <c r="G138" s="2"/>
    </row>
    <row r="139" spans="1:7" ht="28" x14ac:dyDescent="0.15">
      <c r="A139" s="60">
        <v>7</v>
      </c>
      <c r="B139" s="134" t="s">
        <v>891</v>
      </c>
      <c r="C139" s="272" t="s">
        <v>902</v>
      </c>
      <c r="D139" s="891">
        <v>453302.01973900502</v>
      </c>
      <c r="E139" s="184">
        <v>5142525</v>
      </c>
      <c r="G139" s="2"/>
    </row>
    <row r="140" spans="1:7" ht="14" x14ac:dyDescent="0.15">
      <c r="A140" s="60">
        <v>8</v>
      </c>
      <c r="B140" s="134" t="s">
        <v>661</v>
      </c>
      <c r="C140" s="272" t="s">
        <v>870</v>
      </c>
      <c r="D140" s="891">
        <v>362676.72708337894</v>
      </c>
      <c r="E140" s="184">
        <v>4529208</v>
      </c>
      <c r="G140" s="2"/>
    </row>
    <row r="141" spans="1:7" ht="14" x14ac:dyDescent="0.15">
      <c r="A141" s="60">
        <v>9</v>
      </c>
      <c r="B141" s="134" t="s">
        <v>886</v>
      </c>
      <c r="C141" s="272" t="s">
        <v>887</v>
      </c>
      <c r="D141" s="891">
        <v>354407.92420923198</v>
      </c>
      <c r="E141" s="184">
        <v>1897897</v>
      </c>
      <c r="G141" s="2"/>
    </row>
    <row r="142" spans="1:7" ht="14" x14ac:dyDescent="0.15">
      <c r="A142" s="60">
        <v>10</v>
      </c>
      <c r="B142" s="134" t="s">
        <v>830</v>
      </c>
      <c r="C142" s="272" t="s">
        <v>863</v>
      </c>
      <c r="D142" s="891">
        <v>347652.23801393597</v>
      </c>
      <c r="E142" s="184">
        <v>4298570</v>
      </c>
      <c r="G142" s="2"/>
    </row>
    <row r="143" spans="1:7" x14ac:dyDescent="0.15">
      <c r="A143" s="893"/>
      <c r="B143" s="894"/>
      <c r="C143" s="895"/>
      <c r="D143" s="896"/>
      <c r="E143" s="897"/>
      <c r="G143" s="2"/>
    </row>
    <row r="144" spans="1:7" ht="16" x14ac:dyDescent="0.2">
      <c r="A144" s="1070" t="s">
        <v>903</v>
      </c>
      <c r="B144" s="1071"/>
      <c r="C144" s="1071"/>
      <c r="D144" s="1071"/>
      <c r="E144" s="1072"/>
      <c r="G144" s="2"/>
    </row>
    <row r="145" spans="1:7" ht="14" customHeight="1" x14ac:dyDescent="0.15">
      <c r="A145" s="898" t="s">
        <v>321</v>
      </c>
      <c r="B145" s="115" t="s">
        <v>537</v>
      </c>
      <c r="C145" s="115" t="s">
        <v>538</v>
      </c>
      <c r="D145" s="115" t="s">
        <v>539</v>
      </c>
      <c r="E145" s="115" t="s">
        <v>540</v>
      </c>
      <c r="F145" s="40"/>
      <c r="G145" s="2"/>
    </row>
    <row r="146" spans="1:7" ht="14" customHeight="1" x14ac:dyDescent="0.15">
      <c r="A146" s="145">
        <v>1</v>
      </c>
      <c r="B146" s="899" t="s">
        <v>643</v>
      </c>
      <c r="C146" s="900" t="s">
        <v>904</v>
      </c>
      <c r="D146" s="901">
        <v>3040983.9016615199</v>
      </c>
      <c r="E146" s="902">
        <v>1263345</v>
      </c>
      <c r="F146" s="40"/>
      <c r="G146" s="2"/>
    </row>
    <row r="147" spans="1:7" ht="14" customHeight="1" x14ac:dyDescent="0.15">
      <c r="A147" s="145">
        <v>2</v>
      </c>
      <c r="B147" s="899" t="s">
        <v>649</v>
      </c>
      <c r="C147" s="900" t="s">
        <v>905</v>
      </c>
      <c r="D147" s="901">
        <v>1143093.1927362899</v>
      </c>
      <c r="E147" s="902">
        <v>395274</v>
      </c>
      <c r="F147" s="40"/>
      <c r="G147" s="2"/>
    </row>
    <row r="148" spans="1:7" ht="14" customHeight="1" x14ac:dyDescent="0.15">
      <c r="A148" s="145">
        <v>3</v>
      </c>
      <c r="B148" s="899" t="s">
        <v>661</v>
      </c>
      <c r="C148" s="900" t="s">
        <v>870</v>
      </c>
      <c r="D148" s="901">
        <v>738395.29876838229</v>
      </c>
      <c r="E148" s="902">
        <v>6208008</v>
      </c>
      <c r="F148" s="40"/>
      <c r="G148" s="2"/>
    </row>
    <row r="149" spans="1:7" ht="14" customHeight="1" x14ac:dyDescent="0.15">
      <c r="A149" s="145">
        <v>4</v>
      </c>
      <c r="B149" s="899" t="s">
        <v>858</v>
      </c>
      <c r="C149" s="900" t="s">
        <v>859</v>
      </c>
      <c r="D149" s="901">
        <v>693373.21945359802</v>
      </c>
      <c r="E149" s="902">
        <v>9253579</v>
      </c>
      <c r="F149" s="40"/>
      <c r="G149" s="2"/>
    </row>
    <row r="150" spans="1:7" ht="14" customHeight="1" x14ac:dyDescent="0.15">
      <c r="A150" s="145">
        <v>5</v>
      </c>
      <c r="B150" s="899" t="s">
        <v>830</v>
      </c>
      <c r="C150" s="900" t="s">
        <v>863</v>
      </c>
      <c r="D150" s="901">
        <v>566163.65994708706</v>
      </c>
      <c r="E150" s="902">
        <v>5870810</v>
      </c>
      <c r="F150" s="40"/>
      <c r="G150" s="2"/>
    </row>
    <row r="151" spans="1:7" ht="14" customHeight="1" x14ac:dyDescent="0.15">
      <c r="A151" s="145">
        <v>6</v>
      </c>
      <c r="B151" s="899" t="s">
        <v>839</v>
      </c>
      <c r="C151" s="900" t="s">
        <v>865</v>
      </c>
      <c r="D151" s="901">
        <v>534815.95135613601</v>
      </c>
      <c r="E151" s="902">
        <v>5950720</v>
      </c>
      <c r="F151" s="40"/>
      <c r="G151" s="2"/>
    </row>
    <row r="152" spans="1:7" ht="28" x14ac:dyDescent="0.15">
      <c r="A152" s="145">
        <v>7</v>
      </c>
      <c r="B152" s="899" t="s">
        <v>906</v>
      </c>
      <c r="C152" s="900" t="s">
        <v>907</v>
      </c>
      <c r="D152" s="901">
        <v>498447.45546579303</v>
      </c>
      <c r="E152" s="902">
        <v>733156</v>
      </c>
      <c r="F152" s="40"/>
      <c r="G152" s="2"/>
    </row>
    <row r="153" spans="1:7" ht="14" customHeight="1" x14ac:dyDescent="0.15">
      <c r="A153" s="145">
        <v>8</v>
      </c>
      <c r="B153" s="899" t="s">
        <v>867</v>
      </c>
      <c r="C153" s="900" t="s">
        <v>868</v>
      </c>
      <c r="D153" s="901">
        <v>424655.81612883997</v>
      </c>
      <c r="E153" s="902">
        <v>6060716</v>
      </c>
      <c r="F153" s="40"/>
      <c r="G153" s="2"/>
    </row>
    <row r="154" spans="1:7" ht="14" customHeight="1" x14ac:dyDescent="0.15">
      <c r="A154" s="145">
        <v>9</v>
      </c>
      <c r="B154" s="899" t="s">
        <v>861</v>
      </c>
      <c r="C154" s="900" t="s">
        <v>835</v>
      </c>
      <c r="D154" s="901">
        <v>423878.45362158399</v>
      </c>
      <c r="E154" s="902">
        <v>6895702</v>
      </c>
      <c r="F154" s="40"/>
      <c r="G154" s="2"/>
    </row>
    <row r="155" spans="1:7" ht="14" customHeight="1" x14ac:dyDescent="0.15">
      <c r="A155" s="145">
        <v>10</v>
      </c>
      <c r="B155" s="899" t="s">
        <v>908</v>
      </c>
      <c r="C155" s="900" t="s">
        <v>909</v>
      </c>
      <c r="D155" s="901">
        <v>355338.99681594502</v>
      </c>
      <c r="E155" s="902">
        <v>5721641</v>
      </c>
      <c r="F155" s="40"/>
      <c r="G155" s="2"/>
    </row>
    <row r="156" spans="1:7" ht="14" customHeight="1" x14ac:dyDescent="0.15">
      <c r="A156" s="3"/>
      <c r="B156" s="81"/>
      <c r="C156" s="48"/>
      <c r="D156" s="892"/>
      <c r="E156" s="173"/>
      <c r="F156" s="40"/>
      <c r="G156" s="2"/>
    </row>
    <row r="157" spans="1:7" ht="14" customHeight="1" x14ac:dyDescent="0.2">
      <c r="A157" s="1070" t="s">
        <v>910</v>
      </c>
      <c r="B157" s="1071"/>
      <c r="C157" s="1071"/>
      <c r="D157" s="1071"/>
      <c r="E157" s="1072"/>
      <c r="F157" s="40"/>
      <c r="G157" s="2"/>
    </row>
    <row r="158" spans="1:7" ht="14" customHeight="1" x14ac:dyDescent="0.2">
      <c r="A158" s="244" t="s">
        <v>321</v>
      </c>
      <c r="B158" s="153" t="s">
        <v>537</v>
      </c>
      <c r="C158" s="153" t="s">
        <v>538</v>
      </c>
      <c r="D158" s="153" t="s">
        <v>539</v>
      </c>
      <c r="E158" s="153" t="s">
        <v>540</v>
      </c>
      <c r="F158" s="40"/>
      <c r="G158" s="2"/>
    </row>
    <row r="159" spans="1:7" ht="14" customHeight="1" x14ac:dyDescent="0.15">
      <c r="A159" s="82">
        <v>1</v>
      </c>
      <c r="B159" s="882" t="s">
        <v>643</v>
      </c>
      <c r="C159" s="98" t="s">
        <v>644</v>
      </c>
      <c r="D159" s="903">
        <v>3963880.3086501402</v>
      </c>
      <c r="E159" s="904">
        <v>4173786</v>
      </c>
      <c r="F159" s="40"/>
      <c r="G159" s="2"/>
    </row>
    <row r="160" spans="1:7" ht="17" x14ac:dyDescent="0.15">
      <c r="A160" s="82">
        <v>2</v>
      </c>
      <c r="B160" s="882" t="s">
        <v>911</v>
      </c>
      <c r="C160" s="98" t="s">
        <v>912</v>
      </c>
      <c r="D160" s="903">
        <v>3069676.5696898601</v>
      </c>
      <c r="E160" s="904">
        <v>7687241</v>
      </c>
      <c r="G160" s="2"/>
    </row>
    <row r="161" spans="1:7" ht="14" customHeight="1" x14ac:dyDescent="0.15">
      <c r="A161" s="82">
        <v>3</v>
      </c>
      <c r="B161" s="882" t="s">
        <v>649</v>
      </c>
      <c r="C161" s="98" t="s">
        <v>650</v>
      </c>
      <c r="D161" s="903">
        <v>1740671.8381966201</v>
      </c>
      <c r="E161" s="904">
        <v>1601669</v>
      </c>
      <c r="F161" s="40"/>
      <c r="G161" s="2"/>
    </row>
    <row r="162" spans="1:7" ht="14" customHeight="1" x14ac:dyDescent="0.15">
      <c r="A162" s="82">
        <v>4</v>
      </c>
      <c r="B162" s="882" t="s">
        <v>830</v>
      </c>
      <c r="C162" s="98" t="s">
        <v>863</v>
      </c>
      <c r="D162" s="903">
        <v>1378961.1348791199</v>
      </c>
      <c r="E162" s="904">
        <v>14453934</v>
      </c>
      <c r="F162" s="40"/>
      <c r="G162" s="2"/>
    </row>
    <row r="163" spans="1:7" ht="14" customHeight="1" x14ac:dyDescent="0.15">
      <c r="A163" s="82">
        <v>5</v>
      </c>
      <c r="B163" s="882" t="s">
        <v>839</v>
      </c>
      <c r="C163" s="98" t="s">
        <v>865</v>
      </c>
      <c r="D163" s="903">
        <v>1182069.80490347</v>
      </c>
      <c r="E163" s="904">
        <v>12820902</v>
      </c>
      <c r="F163" s="40"/>
      <c r="G163" s="2"/>
    </row>
    <row r="164" spans="1:7" ht="51" x14ac:dyDescent="0.15">
      <c r="A164" s="82">
        <v>6</v>
      </c>
      <c r="B164" s="882" t="s">
        <v>906</v>
      </c>
      <c r="C164" s="98" t="s">
        <v>907</v>
      </c>
      <c r="D164" s="903">
        <v>900438.99603188003</v>
      </c>
      <c r="E164" s="904">
        <v>1324437</v>
      </c>
      <c r="F164" s="40"/>
      <c r="G164" s="2"/>
    </row>
    <row r="165" spans="1:7" ht="17" x14ac:dyDescent="0.15">
      <c r="A165" s="82">
        <v>7</v>
      </c>
      <c r="B165" s="882" t="s">
        <v>882</v>
      </c>
      <c r="C165" s="98" t="s">
        <v>913</v>
      </c>
      <c r="D165" s="903">
        <v>843003.30604165804</v>
      </c>
      <c r="E165" s="904">
        <v>15579962</v>
      </c>
      <c r="F165" s="40"/>
      <c r="G165" s="2"/>
    </row>
    <row r="166" spans="1:7" ht="14" customHeight="1" x14ac:dyDescent="0.15">
      <c r="A166" s="82">
        <v>8</v>
      </c>
      <c r="B166" s="882" t="s">
        <v>858</v>
      </c>
      <c r="C166" s="98" t="s">
        <v>859</v>
      </c>
      <c r="D166" s="903">
        <v>806046.02610314696</v>
      </c>
      <c r="E166" s="904">
        <v>19059368</v>
      </c>
      <c r="F166" s="40"/>
      <c r="G166" s="2"/>
    </row>
    <row r="167" spans="1:7" ht="19" customHeight="1" x14ac:dyDescent="0.15">
      <c r="A167" s="82">
        <v>9</v>
      </c>
      <c r="B167" s="882" t="s">
        <v>914</v>
      </c>
      <c r="C167" s="98" t="s">
        <v>915</v>
      </c>
      <c r="D167" s="903">
        <v>663918.91740144999</v>
      </c>
      <c r="E167" s="904">
        <v>1677771</v>
      </c>
      <c r="F167" s="40"/>
      <c r="G167" s="2"/>
    </row>
    <row r="168" spans="1:7" ht="14" customHeight="1" x14ac:dyDescent="0.15">
      <c r="A168" s="82">
        <v>10</v>
      </c>
      <c r="B168" s="882" t="s">
        <v>661</v>
      </c>
      <c r="C168" s="98" t="s">
        <v>870</v>
      </c>
      <c r="D168" s="903">
        <v>662142.81717801699</v>
      </c>
      <c r="E168" s="904">
        <v>8622463</v>
      </c>
      <c r="F168" s="40"/>
      <c r="G168" s="2"/>
    </row>
    <row r="169" spans="1:7" ht="14" customHeight="1" x14ac:dyDescent="0.15">
      <c r="A169" s="3"/>
      <c r="B169" s="81"/>
      <c r="C169" s="48"/>
      <c r="D169" s="892"/>
      <c r="E169" s="173"/>
      <c r="F169" s="40"/>
      <c r="G169" s="2"/>
    </row>
    <row r="170" spans="1:7" ht="14" customHeight="1" x14ac:dyDescent="0.2">
      <c r="A170" s="1070" t="s">
        <v>916</v>
      </c>
      <c r="B170" s="1071"/>
      <c r="C170" s="1071"/>
      <c r="D170" s="1071"/>
      <c r="E170" s="1072"/>
      <c r="F170" s="40"/>
      <c r="G170" s="2"/>
    </row>
    <row r="171" spans="1:7" ht="14" customHeight="1" x14ac:dyDescent="0.2">
      <c r="A171" s="244" t="s">
        <v>321</v>
      </c>
      <c r="B171" s="153" t="s">
        <v>537</v>
      </c>
      <c r="C171" s="153" t="s">
        <v>538</v>
      </c>
      <c r="D171" s="153" t="s">
        <v>539</v>
      </c>
      <c r="E171" s="153" t="s">
        <v>540</v>
      </c>
      <c r="F171" s="40"/>
      <c r="G171" s="2"/>
    </row>
    <row r="172" spans="1:7" ht="17" x14ac:dyDescent="0.15">
      <c r="A172" s="82">
        <v>1</v>
      </c>
      <c r="B172" s="124" t="s">
        <v>643</v>
      </c>
      <c r="C172" s="905" t="s">
        <v>644</v>
      </c>
      <c r="D172" s="906">
        <v>8216251.5502442596</v>
      </c>
      <c r="E172" s="274">
        <v>11830257</v>
      </c>
      <c r="G172" s="2"/>
    </row>
    <row r="173" spans="1:7" ht="14" customHeight="1" x14ac:dyDescent="0.15">
      <c r="A173" s="82">
        <v>2</v>
      </c>
      <c r="B173" s="124" t="s">
        <v>649</v>
      </c>
      <c r="C173" s="905" t="s">
        <v>650</v>
      </c>
      <c r="D173" s="906">
        <v>3642656.89171864</v>
      </c>
      <c r="E173" s="274">
        <v>1981224</v>
      </c>
      <c r="F173" s="40"/>
      <c r="G173" s="2"/>
    </row>
    <row r="174" spans="1:7" ht="14" customHeight="1" x14ac:dyDescent="0.15">
      <c r="A174" s="82">
        <v>3</v>
      </c>
      <c r="B174" s="124" t="s">
        <v>917</v>
      </c>
      <c r="C174" s="905" t="s">
        <v>915</v>
      </c>
      <c r="D174" s="906">
        <v>1061106.88068285</v>
      </c>
      <c r="E174" s="274">
        <v>1951744</v>
      </c>
      <c r="F174" s="40"/>
      <c r="G174" s="2"/>
    </row>
    <row r="175" spans="1:7" ht="14" customHeight="1" x14ac:dyDescent="0.15">
      <c r="A175" s="82">
        <v>4</v>
      </c>
      <c r="B175" s="124" t="s">
        <v>830</v>
      </c>
      <c r="C175" s="905" t="s">
        <v>863</v>
      </c>
      <c r="D175" s="906">
        <v>1001336.89787889</v>
      </c>
      <c r="E175" s="274">
        <v>11922494</v>
      </c>
      <c r="F175" s="40"/>
      <c r="G175" s="2"/>
    </row>
    <row r="176" spans="1:7" ht="14" customHeight="1" x14ac:dyDescent="0.15">
      <c r="A176" s="82">
        <v>5</v>
      </c>
      <c r="B176" s="124" t="s">
        <v>839</v>
      </c>
      <c r="C176" s="905" t="s">
        <v>865</v>
      </c>
      <c r="D176" s="906">
        <v>893478.02097697905</v>
      </c>
      <c r="E176" s="274">
        <v>9550615</v>
      </c>
      <c r="F176" s="40"/>
      <c r="G176" s="2"/>
    </row>
    <row r="177" spans="1:7" ht="14" customHeight="1" x14ac:dyDescent="0.15">
      <c r="A177" s="82">
        <v>6</v>
      </c>
      <c r="B177" s="124" t="s">
        <v>906</v>
      </c>
      <c r="C177" s="905" t="s">
        <v>907</v>
      </c>
      <c r="D177" s="906">
        <v>721955.95130324306</v>
      </c>
      <c r="E177" s="274">
        <v>1061910</v>
      </c>
      <c r="F177" s="40"/>
      <c r="G177" s="2"/>
    </row>
    <row r="178" spans="1:7" ht="14" customHeight="1" x14ac:dyDescent="0.15">
      <c r="A178" s="82">
        <v>7</v>
      </c>
      <c r="B178" s="124" t="s">
        <v>858</v>
      </c>
      <c r="C178" s="905" t="s">
        <v>859</v>
      </c>
      <c r="D178" s="906">
        <v>671402.76938269997</v>
      </c>
      <c r="E178" s="274">
        <v>9443484</v>
      </c>
      <c r="F178" s="40"/>
      <c r="G178" s="2"/>
    </row>
    <row r="179" spans="1:7" ht="14" customHeight="1" x14ac:dyDescent="0.15">
      <c r="A179" s="82">
        <v>8</v>
      </c>
      <c r="B179" s="124" t="s">
        <v>918</v>
      </c>
      <c r="C179" s="905" t="s">
        <v>919</v>
      </c>
      <c r="D179" s="906">
        <v>660368.57104865299</v>
      </c>
      <c r="E179" s="274">
        <v>11312422</v>
      </c>
      <c r="F179" s="40"/>
      <c r="G179" s="2"/>
    </row>
    <row r="180" spans="1:7" ht="14" customHeight="1" x14ac:dyDescent="0.15">
      <c r="A180" s="82">
        <v>9</v>
      </c>
      <c r="B180" s="124" t="s">
        <v>920</v>
      </c>
      <c r="C180" s="905" t="s">
        <v>921</v>
      </c>
      <c r="D180" s="906">
        <v>631272.26335528097</v>
      </c>
      <c r="E180" s="274">
        <v>1193119</v>
      </c>
      <c r="F180" s="40"/>
      <c r="G180" s="2"/>
    </row>
    <row r="181" spans="1:7" ht="14" customHeight="1" x14ac:dyDescent="0.15">
      <c r="A181" s="82">
        <v>10</v>
      </c>
      <c r="B181" s="124" t="s">
        <v>922</v>
      </c>
      <c r="C181" s="905" t="s">
        <v>923</v>
      </c>
      <c r="D181" s="906">
        <v>616027.68931636796</v>
      </c>
      <c r="E181" s="274">
        <v>4915590</v>
      </c>
      <c r="F181" s="40"/>
      <c r="G181" s="2"/>
    </row>
    <row r="182" spans="1:7" ht="14" customHeight="1" x14ac:dyDescent="0.15">
      <c r="A182" s="3"/>
      <c r="B182" s="81"/>
      <c r="C182" s="48"/>
      <c r="D182" s="892"/>
      <c r="E182" s="173"/>
      <c r="F182" s="40"/>
      <c r="G182" s="2"/>
    </row>
    <row r="183" spans="1:7" ht="14" customHeight="1" x14ac:dyDescent="0.2">
      <c r="A183" s="1070" t="s">
        <v>924</v>
      </c>
      <c r="B183" s="1071"/>
      <c r="C183" s="1071"/>
      <c r="D183" s="1071"/>
      <c r="E183" s="1072"/>
      <c r="F183" s="40"/>
      <c r="G183" s="2"/>
    </row>
    <row r="184" spans="1:7" ht="14" customHeight="1" x14ac:dyDescent="0.15">
      <c r="A184" s="50" t="s">
        <v>321</v>
      </c>
      <c r="B184" s="50" t="s">
        <v>537</v>
      </c>
      <c r="C184" s="50" t="s">
        <v>538</v>
      </c>
      <c r="D184" s="50" t="s">
        <v>539</v>
      </c>
      <c r="E184" s="50" t="s">
        <v>540</v>
      </c>
      <c r="F184" s="40"/>
      <c r="G184" s="2"/>
    </row>
    <row r="185" spans="1:7" ht="17" x14ac:dyDescent="0.15">
      <c r="A185" s="50">
        <v>1</v>
      </c>
      <c r="B185" s="882" t="s">
        <v>643</v>
      </c>
      <c r="C185" s="98" t="s">
        <v>644</v>
      </c>
      <c r="D185" s="903">
        <v>15992415.54628114</v>
      </c>
      <c r="E185" s="904">
        <v>5023041</v>
      </c>
      <c r="G185" s="2"/>
    </row>
    <row r="186" spans="1:7" ht="14" customHeight="1" x14ac:dyDescent="0.15">
      <c r="A186" s="50">
        <v>2</v>
      </c>
      <c r="B186" s="882" t="s">
        <v>649</v>
      </c>
      <c r="C186" s="98" t="s">
        <v>650</v>
      </c>
      <c r="D186" s="903">
        <v>6799036.3241220498</v>
      </c>
      <c r="E186" s="904">
        <v>1956401</v>
      </c>
      <c r="F186" s="40"/>
      <c r="G186" s="2"/>
    </row>
    <row r="187" spans="1:7" ht="14" customHeight="1" x14ac:dyDescent="0.15">
      <c r="A187" s="50">
        <v>3</v>
      </c>
      <c r="B187" s="882" t="s">
        <v>906</v>
      </c>
      <c r="C187" s="98" t="s">
        <v>907</v>
      </c>
      <c r="D187" s="903">
        <v>1804834.12928879</v>
      </c>
      <c r="E187" s="904">
        <v>2654693</v>
      </c>
      <c r="F187" s="40"/>
      <c r="G187" s="2"/>
    </row>
    <row r="188" spans="1:7" ht="16" customHeight="1" x14ac:dyDescent="0.15">
      <c r="A188" s="50">
        <v>4</v>
      </c>
      <c r="B188" s="882" t="s">
        <v>917</v>
      </c>
      <c r="C188" s="98" t="s">
        <v>915</v>
      </c>
      <c r="D188" s="903">
        <v>1715871.8649515351</v>
      </c>
      <c r="E188" s="904">
        <v>2117954</v>
      </c>
      <c r="F188" s="40"/>
      <c r="G188" s="2"/>
    </row>
    <row r="189" spans="1:7" ht="14" customHeight="1" x14ac:dyDescent="0.15">
      <c r="A189" s="50">
        <v>5</v>
      </c>
      <c r="B189" s="882" t="s">
        <v>830</v>
      </c>
      <c r="C189" s="98" t="s">
        <v>925</v>
      </c>
      <c r="D189" s="903">
        <v>951064.20470320701</v>
      </c>
      <c r="E189" s="904">
        <v>8741131</v>
      </c>
      <c r="F189" s="40"/>
      <c r="G189" s="2"/>
    </row>
    <row r="190" spans="1:7" ht="14" customHeight="1" x14ac:dyDescent="0.15">
      <c r="A190" s="50">
        <v>6</v>
      </c>
      <c r="B190" s="882" t="s">
        <v>839</v>
      </c>
      <c r="C190" s="98" t="s">
        <v>925</v>
      </c>
      <c r="D190" s="903">
        <v>944946.83769397705</v>
      </c>
      <c r="E190" s="904">
        <v>9224800</v>
      </c>
      <c r="F190" s="40"/>
      <c r="G190" s="2"/>
    </row>
    <row r="191" spans="1:7" ht="14" customHeight="1" x14ac:dyDescent="0.15">
      <c r="A191" s="50">
        <v>7</v>
      </c>
      <c r="B191" s="882" t="s">
        <v>858</v>
      </c>
      <c r="C191" s="98" t="s">
        <v>859</v>
      </c>
      <c r="D191" s="903">
        <v>828626.05625851289</v>
      </c>
      <c r="E191" s="904">
        <v>10074880</v>
      </c>
      <c r="F191" s="40"/>
      <c r="G191" s="2"/>
    </row>
    <row r="192" spans="1:7" ht="14" customHeight="1" x14ac:dyDescent="0.15">
      <c r="A192" s="50">
        <v>8</v>
      </c>
      <c r="B192" s="882" t="s">
        <v>920</v>
      </c>
      <c r="C192" s="98" t="s">
        <v>921</v>
      </c>
      <c r="D192" s="903">
        <v>785088.417943515</v>
      </c>
      <c r="E192" s="904">
        <v>950991</v>
      </c>
      <c r="F192" s="40"/>
      <c r="G192" s="2"/>
    </row>
    <row r="193" spans="1:7" ht="14" customHeight="1" x14ac:dyDescent="0.15">
      <c r="A193" s="50">
        <v>9</v>
      </c>
      <c r="B193" s="882" t="s">
        <v>926</v>
      </c>
      <c r="C193" s="98" t="s">
        <v>927</v>
      </c>
      <c r="D193" s="903">
        <v>722270.18265413702</v>
      </c>
      <c r="E193" s="904">
        <v>1228994</v>
      </c>
      <c r="F193" s="40"/>
      <c r="G193" s="2"/>
    </row>
    <row r="194" spans="1:7" ht="14" customHeight="1" x14ac:dyDescent="0.15">
      <c r="A194" s="50">
        <v>10</v>
      </c>
      <c r="B194" s="882" t="s">
        <v>867</v>
      </c>
      <c r="C194" s="98" t="s">
        <v>868</v>
      </c>
      <c r="D194" s="903">
        <v>683615.078364613</v>
      </c>
      <c r="E194" s="904">
        <v>10154269</v>
      </c>
      <c r="F194" s="40"/>
      <c r="G194" s="2"/>
    </row>
    <row r="195" spans="1:7" ht="14" customHeight="1" x14ac:dyDescent="0.15">
      <c r="A195" s="907"/>
      <c r="B195" s="908"/>
      <c r="C195" s="909"/>
      <c r="D195" s="910"/>
      <c r="E195" s="911"/>
      <c r="F195" s="40"/>
      <c r="G195" s="2"/>
    </row>
    <row r="196" spans="1:7" ht="14" customHeight="1" x14ac:dyDescent="0.15">
      <c r="A196" s="1078" t="s">
        <v>928</v>
      </c>
      <c r="B196" s="1079"/>
      <c r="C196" s="1079"/>
      <c r="D196" s="1079"/>
      <c r="E196" s="1080"/>
      <c r="F196" s="40"/>
      <c r="G196" s="2"/>
    </row>
    <row r="197" spans="1:7" ht="14" customHeight="1" x14ac:dyDescent="0.15">
      <c r="A197" s="1081" t="s">
        <v>641</v>
      </c>
      <c r="B197" s="1081"/>
      <c r="C197" s="1081"/>
      <c r="D197" s="1081"/>
      <c r="E197" s="1081"/>
      <c r="F197" s="40"/>
      <c r="G197" s="2"/>
    </row>
    <row r="198" spans="1:7" ht="14" customHeight="1" x14ac:dyDescent="0.15">
      <c r="A198" s="819"/>
      <c r="B198" s="50" t="s">
        <v>537</v>
      </c>
      <c r="C198" s="50" t="s">
        <v>538</v>
      </c>
      <c r="D198" s="50" t="s">
        <v>539</v>
      </c>
      <c r="E198" s="50" t="s">
        <v>540</v>
      </c>
      <c r="F198" s="40"/>
      <c r="G198" s="2"/>
    </row>
    <row r="199" spans="1:7" ht="14" customHeight="1" x14ac:dyDescent="0.15">
      <c r="A199" s="98">
        <v>1</v>
      </c>
      <c r="B199" s="815" t="s">
        <v>643</v>
      </c>
      <c r="C199" s="815" t="s">
        <v>644</v>
      </c>
      <c r="D199" s="816">
        <v>31676585.032044802</v>
      </c>
      <c r="E199" s="817">
        <v>12805549</v>
      </c>
      <c r="F199" s="40"/>
      <c r="G199" s="2"/>
    </row>
    <row r="200" spans="1:7" ht="14" customHeight="1" x14ac:dyDescent="0.15">
      <c r="A200" s="98">
        <v>2</v>
      </c>
      <c r="B200" s="815" t="s">
        <v>649</v>
      </c>
      <c r="C200" s="815" t="s">
        <v>650</v>
      </c>
      <c r="D200" s="816">
        <v>11678891.1797664</v>
      </c>
      <c r="E200" s="817">
        <v>5035279</v>
      </c>
      <c r="F200" s="40"/>
      <c r="G200" s="2"/>
    </row>
    <row r="201" spans="1:7" ht="14" customHeight="1" x14ac:dyDescent="0.15">
      <c r="A201" s="98">
        <v>3</v>
      </c>
      <c r="B201" s="815" t="s">
        <v>853</v>
      </c>
      <c r="C201" s="815" t="s">
        <v>929</v>
      </c>
      <c r="D201" s="816">
        <v>4180054.51849184</v>
      </c>
      <c r="E201" s="817">
        <v>145352965</v>
      </c>
      <c r="F201" s="40"/>
      <c r="G201" s="2"/>
    </row>
    <row r="202" spans="1:7" ht="14" customHeight="1" x14ac:dyDescent="0.15">
      <c r="A202" s="98">
        <v>4</v>
      </c>
      <c r="B202" s="815" t="s">
        <v>841</v>
      </c>
      <c r="C202" s="815" t="s">
        <v>929</v>
      </c>
      <c r="D202" s="816">
        <v>4161374.9828019901</v>
      </c>
      <c r="E202" s="817">
        <v>144127741</v>
      </c>
      <c r="F202" s="40"/>
      <c r="G202" s="2"/>
    </row>
    <row r="203" spans="1:7" ht="14" customHeight="1" x14ac:dyDescent="0.15">
      <c r="A203" s="98">
        <v>5</v>
      </c>
      <c r="B203" s="815" t="s">
        <v>917</v>
      </c>
      <c r="C203" s="815" t="s">
        <v>915</v>
      </c>
      <c r="D203" s="816">
        <v>3808013.0201004501</v>
      </c>
      <c r="E203" s="817">
        <v>5205389</v>
      </c>
      <c r="F203" s="40"/>
      <c r="G203" s="2"/>
    </row>
    <row r="204" spans="1:7" ht="14" customHeight="1" x14ac:dyDescent="0.15">
      <c r="A204" s="98">
        <v>6</v>
      </c>
      <c r="B204" s="815" t="s">
        <v>930</v>
      </c>
      <c r="C204" s="815" t="s">
        <v>931</v>
      </c>
      <c r="D204" s="816">
        <v>2480451.73661059</v>
      </c>
      <c r="E204" s="817">
        <v>326848184</v>
      </c>
      <c r="F204" s="40"/>
      <c r="G204" s="2"/>
    </row>
    <row r="205" spans="1:7" ht="14" customHeight="1" x14ac:dyDescent="0.15">
      <c r="A205" s="98">
        <v>7</v>
      </c>
      <c r="B205" s="815" t="s">
        <v>920</v>
      </c>
      <c r="C205" s="815" t="s">
        <v>921</v>
      </c>
      <c r="D205" s="816">
        <v>2200492.23769566</v>
      </c>
      <c r="E205" s="817">
        <v>2561920</v>
      </c>
      <c r="F205" s="40"/>
      <c r="G205" s="2"/>
    </row>
    <row r="206" spans="1:7" ht="14" customHeight="1" x14ac:dyDescent="0.15">
      <c r="A206" s="98">
        <v>8</v>
      </c>
      <c r="B206" s="815" t="s">
        <v>839</v>
      </c>
      <c r="C206" s="815" t="s">
        <v>925</v>
      </c>
      <c r="D206" s="816">
        <v>1444146.93426956</v>
      </c>
      <c r="E206" s="817">
        <v>15142038</v>
      </c>
      <c r="F206" s="40"/>
      <c r="G206" s="2"/>
    </row>
    <row r="207" spans="1:7" ht="28" x14ac:dyDescent="0.15">
      <c r="A207" s="98">
        <v>9</v>
      </c>
      <c r="B207" s="815" t="s">
        <v>906</v>
      </c>
      <c r="C207" s="815" t="s">
        <v>907</v>
      </c>
      <c r="D207" s="816">
        <v>1228771.87095582</v>
      </c>
      <c r="E207" s="817">
        <v>1807375</v>
      </c>
      <c r="F207" s="40"/>
      <c r="G207" s="2"/>
    </row>
    <row r="208" spans="1:7" ht="14" customHeight="1" x14ac:dyDescent="0.15">
      <c r="A208" s="98">
        <v>10</v>
      </c>
      <c r="B208" s="815" t="s">
        <v>830</v>
      </c>
      <c r="C208" s="815" t="s">
        <v>925</v>
      </c>
      <c r="D208" s="816">
        <v>1208060.3701906099</v>
      </c>
      <c r="E208" s="817">
        <v>11672144</v>
      </c>
      <c r="F208" s="40"/>
      <c r="G208" s="2"/>
    </row>
    <row r="209" spans="1:7" ht="14" customHeight="1" x14ac:dyDescent="0.15">
      <c r="A209" s="907"/>
      <c r="B209" s="908"/>
      <c r="C209" s="909"/>
      <c r="D209" s="910"/>
      <c r="E209" s="911"/>
      <c r="F209" s="40"/>
      <c r="G209" s="2"/>
    </row>
    <row r="210" spans="1:7" ht="14" customHeight="1" x14ac:dyDescent="0.15">
      <c r="A210" s="1078" t="s">
        <v>932</v>
      </c>
      <c r="B210" s="1079"/>
      <c r="C210" s="1079"/>
      <c r="D210" s="1079"/>
      <c r="E210" s="1080"/>
      <c r="F210" s="40"/>
      <c r="G210" s="2"/>
    </row>
    <row r="211" spans="1:7" ht="14" customHeight="1" x14ac:dyDescent="0.15">
      <c r="A211" s="1081" t="s">
        <v>641</v>
      </c>
      <c r="B211" s="1081"/>
      <c r="C211" s="1081"/>
      <c r="D211" s="1081"/>
      <c r="E211" s="1081"/>
      <c r="F211" s="40"/>
      <c r="G211" s="2"/>
    </row>
    <row r="212" spans="1:7" ht="17" x14ac:dyDescent="0.15">
      <c r="A212" s="819"/>
      <c r="B212" s="50" t="s">
        <v>537</v>
      </c>
      <c r="C212" s="50" t="s">
        <v>538</v>
      </c>
      <c r="D212" s="50" t="s">
        <v>539</v>
      </c>
      <c r="E212" s="50" t="s">
        <v>540</v>
      </c>
      <c r="G212" s="2"/>
    </row>
    <row r="213" spans="1:7" ht="16" x14ac:dyDescent="0.15">
      <c r="A213" s="98">
        <v>1</v>
      </c>
      <c r="B213" s="815" t="s">
        <v>643</v>
      </c>
      <c r="C213" s="815" t="s">
        <v>644</v>
      </c>
      <c r="D213" s="816">
        <v>42619568.495683298</v>
      </c>
      <c r="E213" s="817">
        <v>11577671</v>
      </c>
      <c r="G213" s="2"/>
    </row>
    <row r="214" spans="1:7" ht="16" x14ac:dyDescent="0.15">
      <c r="A214" s="98">
        <v>2</v>
      </c>
      <c r="B214" s="815" t="s">
        <v>649</v>
      </c>
      <c r="C214" s="815" t="s">
        <v>650</v>
      </c>
      <c r="D214" s="816">
        <v>14563715.1709367</v>
      </c>
      <c r="E214" s="817">
        <v>3745999</v>
      </c>
      <c r="G214" s="2"/>
    </row>
    <row r="215" spans="1:7" ht="16" x14ac:dyDescent="0.15">
      <c r="A215" s="98">
        <v>3</v>
      </c>
      <c r="B215" s="815" t="s">
        <v>917</v>
      </c>
      <c r="C215" s="815" t="s">
        <v>915</v>
      </c>
      <c r="D215" s="816">
        <v>4253491.4780117497</v>
      </c>
      <c r="E215" s="817">
        <v>4750551</v>
      </c>
      <c r="G215" s="2"/>
    </row>
    <row r="216" spans="1:7" ht="16" x14ac:dyDescent="0.15">
      <c r="A216" s="98">
        <v>4</v>
      </c>
      <c r="B216" s="815" t="s">
        <v>655</v>
      </c>
      <c r="C216" s="815" t="s">
        <v>933</v>
      </c>
      <c r="D216" s="816">
        <v>2175334.4035502798</v>
      </c>
      <c r="E216" s="817">
        <v>165495116</v>
      </c>
      <c r="G216" s="2"/>
    </row>
    <row r="217" spans="1:7" ht="28" x14ac:dyDescent="0.15">
      <c r="A217" s="98">
        <v>5</v>
      </c>
      <c r="B217" s="815" t="s">
        <v>666</v>
      </c>
      <c r="C217" s="815" t="s">
        <v>934</v>
      </c>
      <c r="D217" s="816">
        <v>1682082.0280160999</v>
      </c>
      <c r="E217" s="817">
        <v>154237623</v>
      </c>
      <c r="G217" s="2"/>
    </row>
    <row r="218" spans="1:7" ht="16" x14ac:dyDescent="0.15">
      <c r="A218" s="98">
        <v>6</v>
      </c>
      <c r="B218" s="815" t="s">
        <v>920</v>
      </c>
      <c r="C218" s="815" t="s">
        <v>921</v>
      </c>
      <c r="D218" s="816">
        <v>1530428.93884978</v>
      </c>
      <c r="E218" s="817">
        <v>1727738</v>
      </c>
      <c r="G218" s="2"/>
    </row>
    <row r="219" spans="1:7" ht="28" x14ac:dyDescent="0.15">
      <c r="A219" s="98">
        <v>7</v>
      </c>
      <c r="B219" s="815" t="s">
        <v>906</v>
      </c>
      <c r="C219" s="815" t="s">
        <v>907</v>
      </c>
      <c r="D219" s="816">
        <v>1479702.0610421801</v>
      </c>
      <c r="E219" s="817">
        <v>2176463</v>
      </c>
      <c r="G219" s="2"/>
    </row>
    <row r="220" spans="1:7" ht="16" x14ac:dyDescent="0.15">
      <c r="A220" s="98">
        <v>8</v>
      </c>
      <c r="B220" s="815" t="s">
        <v>935</v>
      </c>
      <c r="C220" s="815" t="s">
        <v>936</v>
      </c>
      <c r="D220" s="816">
        <v>1307720.3743046999</v>
      </c>
      <c r="E220" s="817">
        <v>4113519</v>
      </c>
      <c r="G220" s="2"/>
    </row>
    <row r="221" spans="1:7" ht="16" x14ac:dyDescent="0.15">
      <c r="A221" s="98">
        <v>9</v>
      </c>
      <c r="B221" s="815" t="s">
        <v>858</v>
      </c>
      <c r="C221" s="815" t="s">
        <v>859</v>
      </c>
      <c r="D221" s="816">
        <v>1131142.4514572299</v>
      </c>
      <c r="E221" s="817">
        <v>13392243</v>
      </c>
      <c r="G221" s="2"/>
    </row>
    <row r="222" spans="1:7" ht="16" x14ac:dyDescent="0.15">
      <c r="A222" s="98">
        <v>10</v>
      </c>
      <c r="B222" s="815" t="s">
        <v>830</v>
      </c>
      <c r="C222" s="815" t="s">
        <v>925</v>
      </c>
      <c r="D222" s="816">
        <v>1126245.8671031201</v>
      </c>
      <c r="E222" s="817">
        <v>9392844</v>
      </c>
      <c r="G222" s="2"/>
    </row>
    <row r="223" spans="1:7" ht="16" x14ac:dyDescent="0.15">
      <c r="A223" s="909"/>
      <c r="B223" s="912"/>
      <c r="C223" s="912"/>
      <c r="D223" s="913"/>
      <c r="E223" s="914"/>
      <c r="G223" s="2"/>
    </row>
    <row r="224" spans="1:7" ht="16" x14ac:dyDescent="0.15">
      <c r="A224" s="1078" t="s">
        <v>937</v>
      </c>
      <c r="B224" s="1079"/>
      <c r="C224" s="1079"/>
      <c r="D224" s="1079"/>
      <c r="E224" s="1080"/>
      <c r="G224" s="2"/>
    </row>
    <row r="225" spans="1:7" ht="16" x14ac:dyDescent="0.15">
      <c r="A225" s="1055" t="s">
        <v>641</v>
      </c>
      <c r="B225" s="1055"/>
      <c r="C225" s="1055"/>
      <c r="D225" s="1055"/>
      <c r="E225" s="1055"/>
      <c r="G225" s="2"/>
    </row>
    <row r="226" spans="1:7" ht="17" x14ac:dyDescent="0.15">
      <c r="A226" s="813"/>
      <c r="B226" s="50" t="s">
        <v>560</v>
      </c>
      <c r="C226" s="50" t="s">
        <v>642</v>
      </c>
      <c r="D226" s="814" t="s">
        <v>138</v>
      </c>
      <c r="E226" s="814" t="s">
        <v>540</v>
      </c>
      <c r="G226" s="2"/>
    </row>
    <row r="227" spans="1:7" ht="16" x14ac:dyDescent="0.15">
      <c r="A227" s="98">
        <v>1</v>
      </c>
      <c r="B227" s="815" t="s">
        <v>643</v>
      </c>
      <c r="C227" s="815" t="s">
        <v>644</v>
      </c>
      <c r="D227" s="816">
        <v>59452613.611824401</v>
      </c>
      <c r="E227" s="817">
        <v>14397244</v>
      </c>
      <c r="G227" s="2"/>
    </row>
    <row r="228" spans="1:7" ht="16" x14ac:dyDescent="0.15">
      <c r="A228" s="98">
        <v>2</v>
      </c>
      <c r="B228" s="815" t="s">
        <v>649</v>
      </c>
      <c r="C228" s="815" t="s">
        <v>650</v>
      </c>
      <c r="D228" s="816">
        <v>15552664.6062443</v>
      </c>
      <c r="E228" s="817">
        <v>3257014</v>
      </c>
      <c r="G228" s="2"/>
    </row>
    <row r="229" spans="1:7" ht="16" x14ac:dyDescent="0.15">
      <c r="A229" s="98">
        <v>3</v>
      </c>
      <c r="B229" s="815" t="s">
        <v>655</v>
      </c>
      <c r="C229" s="815" t="s">
        <v>656</v>
      </c>
      <c r="D229" s="816">
        <v>10477393.079441899</v>
      </c>
      <c r="E229" s="817">
        <v>810043603</v>
      </c>
      <c r="G229" s="2"/>
    </row>
    <row r="230" spans="1:7" ht="16" x14ac:dyDescent="0.15">
      <c r="A230" s="98">
        <v>4</v>
      </c>
      <c r="B230" s="815" t="s">
        <v>653</v>
      </c>
      <c r="C230" s="815" t="s">
        <v>654</v>
      </c>
      <c r="D230" s="816">
        <v>8468736.7788567096</v>
      </c>
      <c r="E230" s="817">
        <v>7316001</v>
      </c>
      <c r="G230" s="2"/>
    </row>
    <row r="231" spans="1:7" ht="16" x14ac:dyDescent="0.15">
      <c r="A231" s="98">
        <v>5</v>
      </c>
      <c r="B231" s="815" t="s">
        <v>666</v>
      </c>
      <c r="C231" s="815" t="s">
        <v>667</v>
      </c>
      <c r="D231" s="816">
        <v>6290954.2799873501</v>
      </c>
      <c r="E231" s="817">
        <v>510824455</v>
      </c>
      <c r="G231" s="2"/>
    </row>
    <row r="232" spans="1:7" ht="16" x14ac:dyDescent="0.15">
      <c r="A232" s="98">
        <v>6</v>
      </c>
      <c r="B232" s="815" t="s">
        <v>917</v>
      </c>
      <c r="C232" s="815" t="s">
        <v>915</v>
      </c>
      <c r="D232" s="816">
        <v>3708480.1686729901</v>
      </c>
      <c r="E232" s="817">
        <v>3416486</v>
      </c>
      <c r="G232" s="2"/>
    </row>
    <row r="233" spans="1:7" ht="16" x14ac:dyDescent="0.15">
      <c r="A233" s="98">
        <v>7</v>
      </c>
      <c r="B233" s="815" t="s">
        <v>938</v>
      </c>
      <c r="C233" s="815" t="s">
        <v>939</v>
      </c>
      <c r="D233" s="816">
        <v>2973969.4142644731</v>
      </c>
      <c r="E233" s="817">
        <v>6990811</v>
      </c>
      <c r="G233" s="2"/>
    </row>
    <row r="234" spans="1:7" ht="16" x14ac:dyDescent="0.15">
      <c r="A234" s="98">
        <v>8</v>
      </c>
      <c r="B234" s="815" t="s">
        <v>940</v>
      </c>
      <c r="C234" s="815" t="s">
        <v>654</v>
      </c>
      <c r="D234" s="816">
        <v>1739075.0420156629</v>
      </c>
      <c r="E234" s="817">
        <v>1135923</v>
      </c>
      <c r="G234" s="2"/>
    </row>
    <row r="235" spans="1:7" ht="16" x14ac:dyDescent="0.15">
      <c r="A235" s="98">
        <v>9</v>
      </c>
      <c r="B235" s="815" t="s">
        <v>941</v>
      </c>
      <c r="C235" s="815" t="s">
        <v>925</v>
      </c>
      <c r="D235" s="816">
        <v>1584445.093166627</v>
      </c>
      <c r="E235" s="817">
        <v>7107660</v>
      </c>
      <c r="G235" s="2"/>
    </row>
    <row r="236" spans="1:7" ht="16" x14ac:dyDescent="0.15">
      <c r="A236" s="98">
        <v>10</v>
      </c>
      <c r="B236" s="815" t="s">
        <v>942</v>
      </c>
      <c r="C236" s="815" t="s">
        <v>943</v>
      </c>
      <c r="D236" s="816">
        <v>1461513.6320292901</v>
      </c>
      <c r="E236" s="817">
        <v>1938089</v>
      </c>
      <c r="G236" s="2"/>
    </row>
    <row r="237" spans="1:7" ht="16" x14ac:dyDescent="0.15">
      <c r="A237" s="909"/>
      <c r="B237" s="912"/>
      <c r="C237" s="912"/>
      <c r="D237" s="913"/>
      <c r="E237" s="914"/>
      <c r="G237" s="2"/>
    </row>
    <row r="238" spans="1:7" ht="16" x14ac:dyDescent="0.15">
      <c r="A238" s="1078" t="s">
        <v>944</v>
      </c>
      <c r="B238" s="1079"/>
      <c r="C238" s="1079"/>
      <c r="D238" s="1079"/>
      <c r="E238" s="1080"/>
      <c r="G238" s="2"/>
    </row>
    <row r="239" spans="1:7" ht="16" x14ac:dyDescent="0.15">
      <c r="A239" s="1055" t="s">
        <v>641</v>
      </c>
      <c r="B239" s="1055"/>
      <c r="C239" s="1055"/>
      <c r="D239" s="1055"/>
      <c r="E239" s="1055"/>
      <c r="G239" s="2"/>
    </row>
    <row r="240" spans="1:7" ht="17" x14ac:dyDescent="0.15">
      <c r="A240" s="813"/>
      <c r="B240" s="50" t="s">
        <v>560</v>
      </c>
      <c r="C240" s="50" t="s">
        <v>642</v>
      </c>
      <c r="D240" s="814" t="s">
        <v>138</v>
      </c>
      <c r="E240" s="814" t="s">
        <v>540</v>
      </c>
    </row>
    <row r="241" spans="1:5" ht="16" x14ac:dyDescent="0.15">
      <c r="A241" s="98">
        <v>1</v>
      </c>
      <c r="B241" s="815" t="s">
        <v>643</v>
      </c>
      <c r="C241" s="815" t="s">
        <v>644</v>
      </c>
      <c r="D241" s="816">
        <v>65367425.235908799</v>
      </c>
      <c r="E241" s="817">
        <v>16121075</v>
      </c>
    </row>
    <row r="242" spans="1:5" ht="16" x14ac:dyDescent="0.15">
      <c r="A242" s="98">
        <v>2</v>
      </c>
      <c r="B242" s="815" t="s">
        <v>655</v>
      </c>
      <c r="C242" s="815" t="s">
        <v>656</v>
      </c>
      <c r="D242" s="816">
        <v>16934467.607475936</v>
      </c>
      <c r="E242" s="817">
        <v>1945708840</v>
      </c>
    </row>
    <row r="243" spans="1:5" ht="16" x14ac:dyDescent="0.15">
      <c r="A243" s="98">
        <v>3</v>
      </c>
      <c r="B243" s="815" t="s">
        <v>945</v>
      </c>
      <c r="C243" s="815" t="s">
        <v>946</v>
      </c>
      <c r="D243" s="816">
        <v>14249218.534667309</v>
      </c>
      <c r="E243" s="817">
        <v>1793780</v>
      </c>
    </row>
    <row r="244" spans="1:5" ht="16" x14ac:dyDescent="0.15">
      <c r="A244" s="98">
        <v>4</v>
      </c>
      <c r="B244" s="815" t="s">
        <v>649</v>
      </c>
      <c r="C244" s="815" t="s">
        <v>650</v>
      </c>
      <c r="D244" s="816">
        <v>13419531.2970932</v>
      </c>
      <c r="E244" s="817">
        <v>3444746</v>
      </c>
    </row>
    <row r="245" spans="1:5" ht="16" x14ac:dyDescent="0.15">
      <c r="A245" s="98">
        <v>5</v>
      </c>
      <c r="B245" s="815" t="s">
        <v>653</v>
      </c>
      <c r="C245" s="815" t="s">
        <v>654</v>
      </c>
      <c r="D245" s="816">
        <v>8826315.9874690659</v>
      </c>
      <c r="E245" s="817">
        <v>9330134</v>
      </c>
    </row>
    <row r="246" spans="1:5" ht="16" x14ac:dyDescent="0.15">
      <c r="A246" s="98">
        <v>6</v>
      </c>
      <c r="B246" s="815" t="s">
        <v>666</v>
      </c>
      <c r="C246" s="815" t="s">
        <v>667</v>
      </c>
      <c r="D246" s="816">
        <v>5810563.2188553</v>
      </c>
      <c r="E246" s="817">
        <v>877410820</v>
      </c>
    </row>
    <row r="247" spans="1:5" ht="16" x14ac:dyDescent="0.15">
      <c r="A247" s="98">
        <v>7</v>
      </c>
      <c r="B247" s="815" t="s">
        <v>940</v>
      </c>
      <c r="C247" s="815" t="s">
        <v>947</v>
      </c>
      <c r="D247" s="816">
        <v>4578860.4720241539</v>
      </c>
      <c r="E247" s="817">
        <v>3164422</v>
      </c>
    </row>
    <row r="248" spans="1:5" ht="16" x14ac:dyDescent="0.15">
      <c r="A248" s="98">
        <v>8</v>
      </c>
      <c r="B248" s="815" t="s">
        <v>917</v>
      </c>
      <c r="C248" s="815" t="s">
        <v>915</v>
      </c>
      <c r="D248" s="816">
        <v>3790642.4279835899</v>
      </c>
      <c r="E248" s="817">
        <v>5841457</v>
      </c>
    </row>
    <row r="249" spans="1:5" ht="16" x14ac:dyDescent="0.15">
      <c r="A249" s="98">
        <v>9</v>
      </c>
      <c r="B249" s="815" t="s">
        <v>647</v>
      </c>
      <c r="C249" s="815" t="s">
        <v>648</v>
      </c>
      <c r="D249" s="816">
        <v>3710470.4734762469</v>
      </c>
      <c r="E249" s="817">
        <v>13231820</v>
      </c>
    </row>
    <row r="250" spans="1:5" ht="16" x14ac:dyDescent="0.15">
      <c r="A250" s="98">
        <v>10</v>
      </c>
      <c r="B250" s="815" t="s">
        <v>948</v>
      </c>
      <c r="C250" s="815" t="s">
        <v>949</v>
      </c>
      <c r="D250" s="816">
        <v>2507622.119517995</v>
      </c>
      <c r="E250" s="817">
        <v>1692862</v>
      </c>
    </row>
    <row r="251" spans="1:5" ht="16" x14ac:dyDescent="0.15">
      <c r="A251" s="909"/>
      <c r="B251" s="912"/>
      <c r="C251" s="912"/>
      <c r="D251" s="913"/>
      <c r="E251" s="914"/>
    </row>
    <row r="252" spans="1:5" x14ac:dyDescent="0.15">
      <c r="A252" s="890" t="s">
        <v>950</v>
      </c>
      <c r="B252" s="915"/>
      <c r="C252" s="915"/>
      <c r="D252" s="915"/>
      <c r="E252" s="916"/>
    </row>
    <row r="253" spans="1:5" x14ac:dyDescent="0.15">
      <c r="A253" s="2"/>
      <c r="B253" s="2"/>
      <c r="C253" s="2"/>
      <c r="D253" s="2"/>
      <c r="E253" s="40"/>
    </row>
    <row r="254" spans="1:5" x14ac:dyDescent="0.15">
      <c r="A254" s="2"/>
      <c r="B254" s="2"/>
      <c r="C254" s="2"/>
      <c r="D254" s="2"/>
      <c r="E254" s="40"/>
    </row>
    <row r="255" spans="1:5" ht="18" x14ac:dyDescent="0.2">
      <c r="A255" s="1074" t="s">
        <v>951</v>
      </c>
      <c r="B255" s="1074"/>
      <c r="C255" s="1074"/>
      <c r="D255" s="1074"/>
      <c r="E255" s="1074"/>
    </row>
    <row r="256" spans="1:5" x14ac:dyDescent="0.15">
      <c r="A256" s="75" t="s">
        <v>321</v>
      </c>
      <c r="B256" s="75" t="s">
        <v>560</v>
      </c>
      <c r="C256" s="75" t="s">
        <v>538</v>
      </c>
      <c r="D256" s="75" t="s">
        <v>828</v>
      </c>
      <c r="E256" s="887" t="s">
        <v>539</v>
      </c>
    </row>
    <row r="257" spans="1:5" x14ac:dyDescent="0.15">
      <c r="A257" s="75">
        <v>1</v>
      </c>
      <c r="B257" s="68" t="s">
        <v>952</v>
      </c>
      <c r="C257" s="73" t="s">
        <v>953</v>
      </c>
      <c r="D257" s="88">
        <v>6493328</v>
      </c>
      <c r="E257" s="69">
        <v>8376.59</v>
      </c>
    </row>
    <row r="258" spans="1:5" ht="14" x14ac:dyDescent="0.15">
      <c r="A258" s="75">
        <v>2</v>
      </c>
      <c r="B258" s="68" t="s">
        <v>843</v>
      </c>
      <c r="C258" s="63" t="s">
        <v>844</v>
      </c>
      <c r="D258" s="88">
        <v>5414685</v>
      </c>
      <c r="E258" s="69">
        <v>45578.47</v>
      </c>
    </row>
    <row r="259" spans="1:5" x14ac:dyDescent="0.15">
      <c r="A259" s="75">
        <v>3</v>
      </c>
      <c r="B259" s="68" t="s">
        <v>954</v>
      </c>
      <c r="C259" s="73" t="s">
        <v>955</v>
      </c>
      <c r="D259" s="88">
        <v>4160032</v>
      </c>
      <c r="E259" s="69">
        <v>5077.67</v>
      </c>
    </row>
    <row r="260" spans="1:5" ht="14" x14ac:dyDescent="0.15">
      <c r="A260" s="75">
        <v>4</v>
      </c>
      <c r="B260" s="68" t="s">
        <v>956</v>
      </c>
      <c r="C260" s="63" t="s">
        <v>957</v>
      </c>
      <c r="D260" s="88">
        <v>4068806</v>
      </c>
      <c r="E260" s="69">
        <v>2045.26</v>
      </c>
    </row>
    <row r="261" spans="1:5" x14ac:dyDescent="0.15">
      <c r="A261" s="75">
        <v>5</v>
      </c>
      <c r="B261" s="68" t="s">
        <v>958</v>
      </c>
      <c r="C261" s="73" t="s">
        <v>959</v>
      </c>
      <c r="D261" s="88">
        <v>3768426</v>
      </c>
      <c r="E261" s="69">
        <v>10253.42</v>
      </c>
    </row>
    <row r="262" spans="1:5" ht="14" x14ac:dyDescent="0.15">
      <c r="A262" s="75">
        <v>6</v>
      </c>
      <c r="B262" s="16" t="s">
        <v>960</v>
      </c>
      <c r="C262" s="73" t="s">
        <v>961</v>
      </c>
      <c r="D262" s="88">
        <v>3510199</v>
      </c>
      <c r="E262" s="69">
        <v>3126.36</v>
      </c>
    </row>
    <row r="263" spans="1:5" x14ac:dyDescent="0.15">
      <c r="A263" s="75">
        <v>7</v>
      </c>
      <c r="B263" s="68" t="s">
        <v>962</v>
      </c>
      <c r="C263" s="73" t="s">
        <v>963</v>
      </c>
      <c r="D263" s="88">
        <v>3322769</v>
      </c>
      <c r="E263" s="69">
        <v>1528.13</v>
      </c>
    </row>
    <row r="264" spans="1:5" ht="15" customHeight="1" x14ac:dyDescent="0.15">
      <c r="A264" s="75">
        <v>8</v>
      </c>
      <c r="B264" s="68" t="s">
        <v>964</v>
      </c>
      <c r="C264" s="73" t="s">
        <v>965</v>
      </c>
      <c r="D264" s="88">
        <v>2443224</v>
      </c>
      <c r="E264" s="69">
        <v>10120.24</v>
      </c>
    </row>
    <row r="265" spans="1:5" x14ac:dyDescent="0.15">
      <c r="A265" s="75">
        <v>9</v>
      </c>
      <c r="B265" s="68" t="s">
        <v>966</v>
      </c>
      <c r="C265" s="73" t="s">
        <v>967</v>
      </c>
      <c r="D265" s="88">
        <v>1981820</v>
      </c>
      <c r="E265" s="69">
        <v>802.64</v>
      </c>
    </row>
    <row r="266" spans="1:5" ht="14" x14ac:dyDescent="0.15">
      <c r="A266" s="75">
        <v>10</v>
      </c>
      <c r="B266" s="68" t="s">
        <v>968</v>
      </c>
      <c r="C266" s="63" t="s">
        <v>969</v>
      </c>
      <c r="D266" s="88">
        <v>1897084</v>
      </c>
      <c r="E266" s="69">
        <v>2409.3200000000002</v>
      </c>
    </row>
    <row r="267" spans="1:5" x14ac:dyDescent="0.15">
      <c r="A267" s="2"/>
      <c r="B267" s="2"/>
      <c r="C267" s="2"/>
      <c r="D267" s="2"/>
      <c r="E267" s="40"/>
    </row>
    <row r="268" spans="1:5" ht="16" x14ac:dyDescent="0.2">
      <c r="A268" s="1074" t="s">
        <v>970</v>
      </c>
      <c r="B268" s="1074"/>
      <c r="C268" s="1074"/>
      <c r="D268" s="1074"/>
      <c r="E268" s="1074"/>
    </row>
    <row r="269" spans="1:5" x14ac:dyDescent="0.15">
      <c r="A269" s="75" t="s">
        <v>321</v>
      </c>
      <c r="B269" s="75" t="s">
        <v>560</v>
      </c>
      <c r="C269" s="75" t="s">
        <v>538</v>
      </c>
      <c r="D269" s="75" t="s">
        <v>828</v>
      </c>
      <c r="E269" s="887" t="s">
        <v>539</v>
      </c>
    </row>
    <row r="270" spans="1:5" x14ac:dyDescent="0.15">
      <c r="A270" s="75">
        <v>1</v>
      </c>
      <c r="B270" s="68" t="s">
        <v>964</v>
      </c>
      <c r="C270" s="73" t="s">
        <v>965</v>
      </c>
      <c r="D270" s="88">
        <v>9410738</v>
      </c>
      <c r="E270" s="69">
        <v>16731.669999999998</v>
      </c>
    </row>
    <row r="271" spans="1:5" x14ac:dyDescent="0.15">
      <c r="A271" s="75">
        <v>2</v>
      </c>
      <c r="B271" s="68" t="s">
        <v>954</v>
      </c>
      <c r="C271" s="73" t="s">
        <v>955</v>
      </c>
      <c r="D271" s="88">
        <v>5320157</v>
      </c>
      <c r="E271" s="69">
        <v>5462.87</v>
      </c>
    </row>
    <row r="272" spans="1:5" x14ac:dyDescent="0.15">
      <c r="A272" s="75">
        <v>3</v>
      </c>
      <c r="B272" s="68" t="s">
        <v>952</v>
      </c>
      <c r="C272" s="73" t="s">
        <v>953</v>
      </c>
      <c r="D272" s="88">
        <v>4710287</v>
      </c>
      <c r="E272" s="69">
        <v>5248</v>
      </c>
    </row>
    <row r="273" spans="1:5" x14ac:dyDescent="0.15">
      <c r="A273" s="75">
        <v>4</v>
      </c>
      <c r="B273" s="68" t="s">
        <v>971</v>
      </c>
      <c r="C273" s="73" t="s">
        <v>972</v>
      </c>
      <c r="D273" s="88">
        <v>3611579</v>
      </c>
      <c r="E273" s="69">
        <v>3584.12</v>
      </c>
    </row>
    <row r="274" spans="1:5" x14ac:dyDescent="0.15">
      <c r="A274" s="75">
        <v>5</v>
      </c>
      <c r="B274" s="68" t="s">
        <v>966</v>
      </c>
      <c r="C274" s="73" t="s">
        <v>967</v>
      </c>
      <c r="D274" s="88">
        <v>3053976</v>
      </c>
      <c r="E274" s="69">
        <v>694.65</v>
      </c>
    </row>
    <row r="275" spans="1:5" x14ac:dyDescent="0.15">
      <c r="A275" s="75">
        <v>6</v>
      </c>
      <c r="B275" s="68" t="s">
        <v>848</v>
      </c>
      <c r="C275" s="73" t="s">
        <v>973</v>
      </c>
      <c r="D275" s="88">
        <v>2901691</v>
      </c>
      <c r="E275" s="69">
        <v>111146.01</v>
      </c>
    </row>
    <row r="276" spans="1:5" x14ac:dyDescent="0.15">
      <c r="A276" s="75">
        <v>7</v>
      </c>
      <c r="B276" s="68" t="s">
        <v>974</v>
      </c>
      <c r="C276" s="73" t="s">
        <v>975</v>
      </c>
      <c r="D276" s="88">
        <v>2775012</v>
      </c>
      <c r="E276" s="69">
        <v>653.29999999999995</v>
      </c>
    </row>
    <row r="277" spans="1:5" x14ac:dyDescent="0.15">
      <c r="A277" s="75">
        <v>8</v>
      </c>
      <c r="B277" s="68" t="s">
        <v>830</v>
      </c>
      <c r="C277" s="73" t="s">
        <v>831</v>
      </c>
      <c r="D277" s="88">
        <v>2771007</v>
      </c>
      <c r="E277" s="69">
        <v>124618.63</v>
      </c>
    </row>
    <row r="278" spans="1:5" x14ac:dyDescent="0.15">
      <c r="A278" s="75">
        <v>9</v>
      </c>
      <c r="B278" s="68" t="s">
        <v>976</v>
      </c>
      <c r="C278" s="73" t="s">
        <v>977</v>
      </c>
      <c r="D278" s="88">
        <v>2496794</v>
      </c>
      <c r="E278" s="69">
        <v>1073.53</v>
      </c>
    </row>
    <row r="279" spans="1:5" x14ac:dyDescent="0.15">
      <c r="A279" s="75">
        <v>10</v>
      </c>
      <c r="B279" s="68" t="s">
        <v>962</v>
      </c>
      <c r="C279" s="68" t="s">
        <v>978</v>
      </c>
      <c r="D279" s="88">
        <v>2485467</v>
      </c>
      <c r="E279" s="69">
        <v>1808.74</v>
      </c>
    </row>
    <row r="280" spans="1:5" x14ac:dyDescent="0.15">
      <c r="A280" s="2"/>
      <c r="B280" s="2"/>
      <c r="C280" s="2"/>
      <c r="D280" s="2"/>
      <c r="E280" s="40"/>
    </row>
    <row r="281" spans="1:5" ht="16" x14ac:dyDescent="0.2">
      <c r="A281" s="1075" t="s">
        <v>979</v>
      </c>
      <c r="B281" s="1076"/>
      <c r="C281" s="1076"/>
      <c r="D281" s="1076"/>
      <c r="E281" s="1077"/>
    </row>
    <row r="282" spans="1:5" x14ac:dyDescent="0.15">
      <c r="A282" s="75" t="s">
        <v>321</v>
      </c>
      <c r="B282" s="75" t="s">
        <v>560</v>
      </c>
      <c r="C282" s="75" t="s">
        <v>642</v>
      </c>
      <c r="D282" s="75" t="s">
        <v>561</v>
      </c>
      <c r="E282" s="887" t="s">
        <v>138</v>
      </c>
    </row>
    <row r="283" spans="1:5" x14ac:dyDescent="0.15">
      <c r="A283" s="75">
        <v>1</v>
      </c>
      <c r="B283" s="68" t="s">
        <v>980</v>
      </c>
      <c r="C283" s="73" t="s">
        <v>981</v>
      </c>
      <c r="D283" s="88">
        <v>8563521</v>
      </c>
      <c r="E283" s="69">
        <v>2467.6549080848695</v>
      </c>
    </row>
    <row r="284" spans="1:5" x14ac:dyDescent="0.15">
      <c r="A284" s="75">
        <v>2</v>
      </c>
      <c r="B284" s="68" t="s">
        <v>971</v>
      </c>
      <c r="C284" s="73" t="s">
        <v>972</v>
      </c>
      <c r="D284" s="88">
        <v>8045425</v>
      </c>
      <c r="E284" s="69">
        <v>8537.7468915195459</v>
      </c>
    </row>
    <row r="285" spans="1:5" x14ac:dyDescent="0.15">
      <c r="A285" s="75">
        <v>3</v>
      </c>
      <c r="B285" s="68" t="s">
        <v>966</v>
      </c>
      <c r="C285" s="73" t="s">
        <v>967</v>
      </c>
      <c r="D285" s="88">
        <v>7218381</v>
      </c>
      <c r="E285" s="69">
        <v>1582.0043485774993</v>
      </c>
    </row>
    <row r="286" spans="1:5" x14ac:dyDescent="0.15">
      <c r="A286" s="75">
        <v>4</v>
      </c>
      <c r="B286" s="68" t="s">
        <v>974</v>
      </c>
      <c r="C286" s="73" t="s">
        <v>975</v>
      </c>
      <c r="D286" s="88">
        <v>6340602</v>
      </c>
      <c r="E286" s="69">
        <v>1415.799168732643</v>
      </c>
    </row>
    <row r="287" spans="1:5" x14ac:dyDescent="0.15">
      <c r="A287" s="75">
        <v>5</v>
      </c>
      <c r="B287" s="68" t="s">
        <v>964</v>
      </c>
      <c r="C287" s="73" t="s">
        <v>965</v>
      </c>
      <c r="D287" s="88">
        <v>6246276</v>
      </c>
      <c r="E287" s="69">
        <v>7757.075707175255</v>
      </c>
    </row>
    <row r="288" spans="1:5" x14ac:dyDescent="0.15">
      <c r="A288" s="75">
        <v>6</v>
      </c>
      <c r="B288" s="68" t="s">
        <v>954</v>
      </c>
      <c r="C288" s="73" t="s">
        <v>982</v>
      </c>
      <c r="D288" s="88">
        <v>6053135</v>
      </c>
      <c r="E288" s="69">
        <v>6706.0223517961504</v>
      </c>
    </row>
    <row r="289" spans="1:5" x14ac:dyDescent="0.15">
      <c r="A289" s="75">
        <v>7</v>
      </c>
      <c r="B289" s="68" t="s">
        <v>983</v>
      </c>
      <c r="C289" s="73" t="s">
        <v>984</v>
      </c>
      <c r="D289" s="88">
        <v>5495849</v>
      </c>
      <c r="E289" s="69">
        <v>2977.9350210409166</v>
      </c>
    </row>
    <row r="290" spans="1:5" x14ac:dyDescent="0.15">
      <c r="A290" s="75">
        <v>8</v>
      </c>
      <c r="B290" s="68" t="s">
        <v>985</v>
      </c>
      <c r="C290" s="73" t="s">
        <v>986</v>
      </c>
      <c r="D290" s="88">
        <v>5467986</v>
      </c>
      <c r="E290" s="69">
        <v>12.806673331260681</v>
      </c>
    </row>
    <row r="291" spans="1:5" x14ac:dyDescent="0.15">
      <c r="A291" s="75">
        <v>9</v>
      </c>
      <c r="B291" s="68" t="s">
        <v>661</v>
      </c>
      <c r="C291" s="68" t="s">
        <v>829</v>
      </c>
      <c r="D291" s="88">
        <v>5151841</v>
      </c>
      <c r="E291" s="69">
        <v>73541.154313241001</v>
      </c>
    </row>
    <row r="292" spans="1:5" x14ac:dyDescent="0.15">
      <c r="A292" s="75">
        <v>10</v>
      </c>
      <c r="B292" s="68" t="s">
        <v>952</v>
      </c>
      <c r="C292" s="73" t="s">
        <v>987</v>
      </c>
      <c r="D292" s="88">
        <v>5025697</v>
      </c>
      <c r="E292" s="69">
        <v>5184.2265083084103</v>
      </c>
    </row>
    <row r="293" spans="1:5" x14ac:dyDescent="0.15">
      <c r="A293" s="2"/>
      <c r="B293" s="2"/>
      <c r="C293" s="2"/>
      <c r="D293" s="2"/>
    </row>
    <row r="294" spans="1:5" ht="16" x14ac:dyDescent="0.2">
      <c r="A294" s="1075" t="s">
        <v>988</v>
      </c>
      <c r="B294" s="1076"/>
      <c r="C294" s="1076"/>
      <c r="D294" s="1076"/>
      <c r="E294" s="1077"/>
    </row>
    <row r="295" spans="1:5" x14ac:dyDescent="0.15">
      <c r="A295" s="75" t="s">
        <v>321</v>
      </c>
      <c r="B295" s="75" t="s">
        <v>560</v>
      </c>
      <c r="C295" s="75" t="s">
        <v>642</v>
      </c>
      <c r="D295" s="75" t="s">
        <v>561</v>
      </c>
      <c r="E295" s="887" t="s">
        <v>138</v>
      </c>
    </row>
    <row r="296" spans="1:5" x14ac:dyDescent="0.15">
      <c r="A296" s="75">
        <v>1</v>
      </c>
      <c r="B296" s="68" t="s">
        <v>661</v>
      </c>
      <c r="C296" s="73" t="s">
        <v>662</v>
      </c>
      <c r="D296" s="88">
        <v>47126600</v>
      </c>
      <c r="E296" s="69">
        <v>2782.47</v>
      </c>
    </row>
    <row r="297" spans="1:5" x14ac:dyDescent="0.15">
      <c r="A297" s="75">
        <v>2</v>
      </c>
      <c r="B297" s="68" t="s">
        <v>980</v>
      </c>
      <c r="C297" s="73" t="s">
        <v>981</v>
      </c>
      <c r="D297" s="88">
        <v>15365035</v>
      </c>
      <c r="E297" s="69">
        <v>5158.2879999999996</v>
      </c>
    </row>
    <row r="298" spans="1:5" x14ac:dyDescent="0.15">
      <c r="A298" s="75">
        <v>3</v>
      </c>
      <c r="B298" s="68" t="s">
        <v>952</v>
      </c>
      <c r="C298" s="73" t="s">
        <v>989</v>
      </c>
      <c r="D298" s="88">
        <v>12207462</v>
      </c>
      <c r="E298" s="69">
        <v>14338.23</v>
      </c>
    </row>
    <row r="299" spans="1:5" x14ac:dyDescent="0.15">
      <c r="A299" s="75">
        <v>4</v>
      </c>
      <c r="B299" s="73">
        <v>248</v>
      </c>
      <c r="C299" s="73" t="s">
        <v>990</v>
      </c>
      <c r="D299" s="88">
        <v>12004610</v>
      </c>
      <c r="E299" s="69">
        <v>15691.49</v>
      </c>
    </row>
    <row r="300" spans="1:5" x14ac:dyDescent="0.15">
      <c r="A300" s="75">
        <v>5</v>
      </c>
      <c r="B300" s="68" t="s">
        <v>954</v>
      </c>
      <c r="C300" s="73" t="s">
        <v>982</v>
      </c>
      <c r="D300" s="88">
        <v>9906940</v>
      </c>
      <c r="E300" s="69">
        <v>11740.5</v>
      </c>
    </row>
    <row r="301" spans="1:5" x14ac:dyDescent="0.15">
      <c r="A301" s="75">
        <v>6</v>
      </c>
      <c r="B301" s="73">
        <v>250</v>
      </c>
      <c r="C301" s="73" t="s">
        <v>991</v>
      </c>
      <c r="D301" s="88">
        <v>9506179</v>
      </c>
      <c r="E301" s="69">
        <v>9297.75</v>
      </c>
    </row>
    <row r="302" spans="1:5" x14ac:dyDescent="0.15">
      <c r="A302" s="75">
        <v>7</v>
      </c>
      <c r="B302" s="68" t="s">
        <v>848</v>
      </c>
      <c r="C302" s="73" t="s">
        <v>866</v>
      </c>
      <c r="D302" s="88">
        <v>9320890</v>
      </c>
      <c r="E302" s="69">
        <v>141685.42000000001</v>
      </c>
    </row>
    <row r="303" spans="1:5" x14ac:dyDescent="0.15">
      <c r="A303" s="75">
        <v>8</v>
      </c>
      <c r="B303" s="68" t="s">
        <v>971</v>
      </c>
      <c r="C303" s="73" t="s">
        <v>972</v>
      </c>
      <c r="D303" s="88">
        <v>7170225</v>
      </c>
      <c r="E303" s="69">
        <v>8949.83</v>
      </c>
    </row>
    <row r="304" spans="1:5" x14ac:dyDescent="0.15">
      <c r="A304" s="75">
        <v>9</v>
      </c>
      <c r="B304" s="68" t="s">
        <v>983</v>
      </c>
      <c r="C304" s="68" t="s">
        <v>984</v>
      </c>
      <c r="D304" s="88">
        <v>6810203</v>
      </c>
      <c r="E304" s="69">
        <v>4584.3990000000003</v>
      </c>
    </row>
    <row r="305" spans="1:5" x14ac:dyDescent="0.15">
      <c r="A305" s="75">
        <v>10</v>
      </c>
      <c r="B305" s="68" t="s">
        <v>853</v>
      </c>
      <c r="C305" s="73" t="s">
        <v>864</v>
      </c>
      <c r="D305" s="88">
        <v>6432178</v>
      </c>
      <c r="E305" s="69">
        <v>158329.60000000001</v>
      </c>
    </row>
    <row r="306" spans="1:5" x14ac:dyDescent="0.15">
      <c r="A306" s="2"/>
      <c r="B306" s="2"/>
      <c r="C306" s="2"/>
      <c r="D306" s="2"/>
    </row>
    <row r="307" spans="1:5" ht="16" x14ac:dyDescent="0.2">
      <c r="A307" s="1075" t="s">
        <v>992</v>
      </c>
      <c r="B307" s="1076"/>
      <c r="C307" s="1076"/>
      <c r="D307" s="1076"/>
      <c r="E307" s="1077"/>
    </row>
    <row r="308" spans="1:5" x14ac:dyDescent="0.15">
      <c r="A308" s="75" t="s">
        <v>321</v>
      </c>
      <c r="B308" s="75" t="s">
        <v>560</v>
      </c>
      <c r="C308" s="75" t="s">
        <v>538</v>
      </c>
      <c r="D308" s="75" t="s">
        <v>561</v>
      </c>
      <c r="E308" s="887" t="s">
        <v>539</v>
      </c>
    </row>
    <row r="309" spans="1:5" x14ac:dyDescent="0.15">
      <c r="A309" s="75">
        <v>1</v>
      </c>
      <c r="B309" s="68" t="s">
        <v>985</v>
      </c>
      <c r="C309" s="73" t="s">
        <v>986</v>
      </c>
      <c r="D309" s="88">
        <v>24961658</v>
      </c>
      <c r="E309" s="69">
        <v>106.90853583984375</v>
      </c>
    </row>
    <row r="310" spans="1:5" x14ac:dyDescent="0.15">
      <c r="A310" s="75">
        <v>2</v>
      </c>
      <c r="B310" s="68" t="s">
        <v>980</v>
      </c>
      <c r="C310" s="73" t="s">
        <v>981</v>
      </c>
      <c r="D310" s="88">
        <v>22823601</v>
      </c>
      <c r="E310" s="69">
        <v>9062.9296328125001</v>
      </c>
    </row>
    <row r="311" spans="1:5" x14ac:dyDescent="0.15">
      <c r="A311" s="75">
        <v>3</v>
      </c>
      <c r="B311" s="68" t="s">
        <v>952</v>
      </c>
      <c r="C311" s="73" t="s">
        <v>989</v>
      </c>
      <c r="D311" s="88">
        <v>19239372</v>
      </c>
      <c r="E311" s="69">
        <v>22705.279999999999</v>
      </c>
    </row>
    <row r="312" spans="1:5" x14ac:dyDescent="0.15">
      <c r="A312" s="75">
        <v>4</v>
      </c>
      <c r="B312" s="68" t="s">
        <v>993</v>
      </c>
      <c r="C312" s="73" t="s">
        <v>994</v>
      </c>
      <c r="D312" s="88">
        <v>13794053</v>
      </c>
      <c r="E312" s="69">
        <v>46353.120000000003</v>
      </c>
    </row>
    <row r="313" spans="1:5" x14ac:dyDescent="0.15">
      <c r="A313" s="75">
        <v>5</v>
      </c>
      <c r="B313" s="68" t="s">
        <v>964</v>
      </c>
      <c r="C313" s="73" t="s">
        <v>965</v>
      </c>
      <c r="D313" s="88">
        <v>13136109</v>
      </c>
      <c r="E313" s="69">
        <v>21111.94</v>
      </c>
    </row>
    <row r="314" spans="1:5" x14ac:dyDescent="0.15">
      <c r="A314" s="75">
        <v>6</v>
      </c>
      <c r="B314" s="68" t="s">
        <v>954</v>
      </c>
      <c r="C314" s="73" t="s">
        <v>982</v>
      </c>
      <c r="D314" s="88">
        <v>11539969</v>
      </c>
      <c r="E314" s="69">
        <v>13665.43</v>
      </c>
    </row>
    <row r="315" spans="1:5" x14ac:dyDescent="0.15">
      <c r="A315" s="75">
        <v>7</v>
      </c>
      <c r="B315" s="68" t="s">
        <v>848</v>
      </c>
      <c r="C315" s="73" t="s">
        <v>866</v>
      </c>
      <c r="D315" s="88">
        <v>10548705</v>
      </c>
      <c r="E315" s="69">
        <v>272356.18</v>
      </c>
    </row>
    <row r="316" spans="1:5" x14ac:dyDescent="0.15">
      <c r="A316" s="75">
        <v>8</v>
      </c>
      <c r="B316" s="68" t="s">
        <v>971</v>
      </c>
      <c r="C316" s="73" t="s">
        <v>972</v>
      </c>
      <c r="D316" s="88">
        <v>8812313</v>
      </c>
      <c r="E316" s="69">
        <v>11632.24</v>
      </c>
    </row>
    <row r="317" spans="1:5" x14ac:dyDescent="0.15">
      <c r="A317" s="75">
        <v>9</v>
      </c>
      <c r="B317" s="68" t="s">
        <v>995</v>
      </c>
      <c r="C317" s="73" t="s">
        <v>996</v>
      </c>
      <c r="D317" s="88">
        <v>8470895</v>
      </c>
      <c r="E317" s="69">
        <v>1340.7070565429688</v>
      </c>
    </row>
    <row r="318" spans="1:5" ht="14" x14ac:dyDescent="0.15">
      <c r="A318" s="75">
        <v>10</v>
      </c>
      <c r="B318" s="73">
        <v>248</v>
      </c>
      <c r="C318" s="889" t="s">
        <v>990</v>
      </c>
      <c r="D318" s="88">
        <v>8022077</v>
      </c>
      <c r="E318" s="69">
        <v>18781.63</v>
      </c>
    </row>
    <row r="319" spans="1:5" x14ac:dyDescent="0.15">
      <c r="A319" s="327"/>
      <c r="B319" s="2"/>
      <c r="C319" s="10"/>
      <c r="E319" s="70"/>
    </row>
    <row r="320" spans="1:5" ht="16" x14ac:dyDescent="0.2">
      <c r="A320" s="1075" t="s">
        <v>997</v>
      </c>
      <c r="B320" s="1076"/>
      <c r="C320" s="1076"/>
      <c r="D320" s="1076"/>
      <c r="E320" s="1077"/>
    </row>
    <row r="321" spans="1:5" x14ac:dyDescent="0.15">
      <c r="A321" s="75" t="s">
        <v>321</v>
      </c>
      <c r="B321" s="75" t="s">
        <v>560</v>
      </c>
      <c r="C321" s="75" t="s">
        <v>538</v>
      </c>
      <c r="D321" s="75" t="s">
        <v>561</v>
      </c>
      <c r="E321" s="887" t="s">
        <v>539</v>
      </c>
    </row>
    <row r="322" spans="1:5" ht="14" x14ac:dyDescent="0.15">
      <c r="A322" s="75">
        <v>1</v>
      </c>
      <c r="B322" s="73" t="s">
        <v>980</v>
      </c>
      <c r="C322" s="889" t="s">
        <v>981</v>
      </c>
      <c r="D322" s="88">
        <v>29844606</v>
      </c>
      <c r="E322" s="69">
        <v>11780.851087988282</v>
      </c>
    </row>
    <row r="323" spans="1:5" x14ac:dyDescent="0.15">
      <c r="A323" s="75">
        <v>2</v>
      </c>
      <c r="B323" s="68" t="s">
        <v>985</v>
      </c>
      <c r="C323" s="73" t="s">
        <v>986</v>
      </c>
      <c r="D323" s="88">
        <v>17669010</v>
      </c>
      <c r="E323" s="69">
        <v>65.004666015625006</v>
      </c>
    </row>
    <row r="324" spans="1:5" x14ac:dyDescent="0.15">
      <c r="A324" s="75">
        <v>3</v>
      </c>
      <c r="B324" s="68" t="s">
        <v>971</v>
      </c>
      <c r="C324" s="68" t="s">
        <v>972</v>
      </c>
      <c r="D324" s="88">
        <v>17276942</v>
      </c>
      <c r="E324" s="69">
        <v>27756.79</v>
      </c>
    </row>
    <row r="325" spans="1:5" x14ac:dyDescent="0.15">
      <c r="A325" s="75">
        <v>4</v>
      </c>
      <c r="B325" s="68" t="s">
        <v>952</v>
      </c>
      <c r="C325" s="68" t="s">
        <v>989</v>
      </c>
      <c r="D325" s="88">
        <v>16172906</v>
      </c>
      <c r="E325" s="69">
        <v>18844.099999999999</v>
      </c>
    </row>
    <row r="326" spans="1:5" x14ac:dyDescent="0.15">
      <c r="A326" s="75">
        <v>5</v>
      </c>
      <c r="B326" s="68" t="s">
        <v>954</v>
      </c>
      <c r="C326" s="68" t="s">
        <v>982</v>
      </c>
      <c r="D326" s="88">
        <v>13195856</v>
      </c>
      <c r="E326" s="69">
        <v>15827.18</v>
      </c>
    </row>
    <row r="327" spans="1:5" x14ac:dyDescent="0.15">
      <c r="A327" s="75">
        <v>6</v>
      </c>
      <c r="B327" s="68" t="s">
        <v>998</v>
      </c>
      <c r="C327" s="68" t="s">
        <v>999</v>
      </c>
      <c r="D327" s="88">
        <v>13095069</v>
      </c>
      <c r="E327" s="69">
        <v>89816.26</v>
      </c>
    </row>
    <row r="328" spans="1:5" x14ac:dyDescent="0.15">
      <c r="A328" s="75">
        <v>7</v>
      </c>
      <c r="B328" s="68" t="s">
        <v>964</v>
      </c>
      <c r="C328" s="68" t="s">
        <v>965</v>
      </c>
      <c r="D328" s="88">
        <v>12975075</v>
      </c>
      <c r="E328" s="69">
        <v>17416.080000000002</v>
      </c>
    </row>
    <row r="329" spans="1:5" x14ac:dyDescent="0.15">
      <c r="A329" s="75">
        <v>8</v>
      </c>
      <c r="B329" s="68" t="s">
        <v>1000</v>
      </c>
      <c r="C329" s="68" t="s">
        <v>1001</v>
      </c>
      <c r="D329" s="88">
        <v>12242371</v>
      </c>
      <c r="E329" s="69">
        <v>18612.650000000001</v>
      </c>
    </row>
    <row r="330" spans="1:5" x14ac:dyDescent="0.15">
      <c r="A330" s="75">
        <v>9</v>
      </c>
      <c r="B330" s="68" t="s">
        <v>876</v>
      </c>
      <c r="C330" s="68" t="s">
        <v>877</v>
      </c>
      <c r="D330" s="88">
        <v>11973896</v>
      </c>
      <c r="E330" s="69">
        <v>95156.49</v>
      </c>
    </row>
    <row r="331" spans="1:5" x14ac:dyDescent="0.15">
      <c r="A331" s="75">
        <v>10</v>
      </c>
      <c r="B331" s="68" t="s">
        <v>1002</v>
      </c>
      <c r="C331" s="68" t="s">
        <v>1003</v>
      </c>
      <c r="D331" s="88">
        <v>11513184</v>
      </c>
      <c r="E331" s="69">
        <v>4025.5542292968748</v>
      </c>
    </row>
    <row r="332" spans="1:5" x14ac:dyDescent="0.15">
      <c r="A332" s="327"/>
      <c r="B332" s="2"/>
      <c r="C332" s="2"/>
      <c r="D332" s="2"/>
    </row>
    <row r="333" spans="1:5" ht="16" x14ac:dyDescent="0.2">
      <c r="A333" s="1075" t="s">
        <v>1004</v>
      </c>
      <c r="B333" s="1076"/>
      <c r="C333" s="1076"/>
      <c r="D333" s="1076"/>
      <c r="E333" s="1077"/>
    </row>
    <row r="334" spans="1:5" x14ac:dyDescent="0.15">
      <c r="A334" s="75" t="s">
        <v>321</v>
      </c>
      <c r="B334" s="75" t="s">
        <v>560</v>
      </c>
      <c r="C334" s="75" t="s">
        <v>538</v>
      </c>
      <c r="D334" s="75" t="s">
        <v>561</v>
      </c>
      <c r="E334" s="887" t="s">
        <v>539</v>
      </c>
    </row>
    <row r="335" spans="1:5" x14ac:dyDescent="0.15">
      <c r="A335" s="75">
        <v>1</v>
      </c>
      <c r="B335" s="68" t="s">
        <v>980</v>
      </c>
      <c r="C335" s="68" t="s">
        <v>981</v>
      </c>
      <c r="D335" s="88">
        <v>28919111</v>
      </c>
      <c r="E335" s="69">
        <v>12842.113461230469</v>
      </c>
    </row>
    <row r="336" spans="1:5" x14ac:dyDescent="0.15">
      <c r="A336" s="75">
        <v>2</v>
      </c>
      <c r="B336" s="68" t="s">
        <v>971</v>
      </c>
      <c r="C336" s="68" t="s">
        <v>972</v>
      </c>
      <c r="D336" s="88">
        <v>25323244</v>
      </c>
      <c r="E336" s="69">
        <v>53091.72</v>
      </c>
    </row>
    <row r="337" spans="1:5" x14ac:dyDescent="0.15">
      <c r="A337" s="75">
        <v>3</v>
      </c>
      <c r="B337" s="68" t="s">
        <v>1000</v>
      </c>
      <c r="C337" s="68" t="s">
        <v>1001</v>
      </c>
      <c r="D337" s="88">
        <v>20555802</v>
      </c>
      <c r="E337" s="69">
        <v>27881.16</v>
      </c>
    </row>
    <row r="338" spans="1:5" x14ac:dyDescent="0.15">
      <c r="A338" s="75">
        <v>4</v>
      </c>
      <c r="B338" s="68" t="s">
        <v>876</v>
      </c>
      <c r="C338" s="68" t="s">
        <v>877</v>
      </c>
      <c r="D338" s="88">
        <v>19053338</v>
      </c>
      <c r="E338" s="69">
        <v>142137.39000000001</v>
      </c>
    </row>
    <row r="339" spans="1:5" x14ac:dyDescent="0.15">
      <c r="A339" s="75">
        <v>5</v>
      </c>
      <c r="B339" s="68" t="s">
        <v>1005</v>
      </c>
      <c r="C339" s="68" t="s">
        <v>1006</v>
      </c>
      <c r="D339" s="88">
        <v>16873392</v>
      </c>
      <c r="E339" s="69">
        <v>951.32</v>
      </c>
    </row>
    <row r="340" spans="1:5" x14ac:dyDescent="0.15">
      <c r="A340" s="75">
        <v>6</v>
      </c>
      <c r="B340" s="68" t="s">
        <v>964</v>
      </c>
      <c r="C340" s="68" t="s">
        <v>965</v>
      </c>
      <c r="D340" s="88">
        <v>16458995</v>
      </c>
      <c r="E340" s="69">
        <v>31694.880000000001</v>
      </c>
    </row>
    <row r="341" spans="1:5" x14ac:dyDescent="0.15">
      <c r="A341" s="75">
        <v>7</v>
      </c>
      <c r="B341" s="68" t="s">
        <v>952</v>
      </c>
      <c r="C341" s="68" t="s">
        <v>989</v>
      </c>
      <c r="D341" s="88">
        <v>15387273</v>
      </c>
      <c r="E341" s="69">
        <v>17264.45</v>
      </c>
    </row>
    <row r="342" spans="1:5" x14ac:dyDescent="0.15">
      <c r="A342" s="75">
        <v>8</v>
      </c>
      <c r="B342" s="68" t="s">
        <v>1007</v>
      </c>
      <c r="C342" s="68" t="s">
        <v>1008</v>
      </c>
      <c r="D342" s="88">
        <v>12222989</v>
      </c>
      <c r="E342" s="69">
        <v>29765.81</v>
      </c>
    </row>
    <row r="343" spans="1:5" x14ac:dyDescent="0.15">
      <c r="A343" s="75">
        <v>9</v>
      </c>
      <c r="B343" s="68" t="s">
        <v>1009</v>
      </c>
      <c r="C343" s="68" t="s">
        <v>1010</v>
      </c>
      <c r="D343" s="88">
        <v>12050596</v>
      </c>
      <c r="E343" s="69">
        <v>431.6720498046875</v>
      </c>
    </row>
    <row r="344" spans="1:5" x14ac:dyDescent="0.15">
      <c r="A344" s="75">
        <v>10</v>
      </c>
      <c r="B344" s="68" t="s">
        <v>954</v>
      </c>
      <c r="C344" s="68" t="s">
        <v>982</v>
      </c>
      <c r="D344" s="88">
        <v>11394147</v>
      </c>
      <c r="E344" s="69">
        <v>13304.16</v>
      </c>
    </row>
    <row r="345" spans="1:5" x14ac:dyDescent="0.15">
      <c r="A345" s="327"/>
      <c r="B345" s="2"/>
      <c r="C345" s="2"/>
      <c r="E345" s="70"/>
    </row>
    <row r="346" spans="1:5" ht="16" x14ac:dyDescent="0.2">
      <c r="A346" s="1075" t="s">
        <v>1011</v>
      </c>
      <c r="B346" s="1076"/>
      <c r="C346" s="1076"/>
      <c r="D346" s="1076"/>
      <c r="E346" s="1077"/>
    </row>
    <row r="347" spans="1:5" x14ac:dyDescent="0.15">
      <c r="A347" s="75" t="s">
        <v>321</v>
      </c>
      <c r="B347" s="75" t="s">
        <v>560</v>
      </c>
      <c r="C347" s="75" t="s">
        <v>538</v>
      </c>
      <c r="D347" s="75" t="s">
        <v>561</v>
      </c>
      <c r="E347" s="887" t="s">
        <v>539</v>
      </c>
    </row>
    <row r="348" spans="1:5" x14ac:dyDescent="0.15">
      <c r="A348" s="75">
        <v>1</v>
      </c>
      <c r="B348" s="68" t="s">
        <v>876</v>
      </c>
      <c r="C348" s="68" t="s">
        <v>877</v>
      </c>
      <c r="D348" s="88">
        <v>51046105</v>
      </c>
      <c r="E348" s="69">
        <v>114732.58</v>
      </c>
    </row>
    <row r="349" spans="1:5" x14ac:dyDescent="0.15">
      <c r="A349" s="75">
        <v>2</v>
      </c>
      <c r="B349" s="68" t="s">
        <v>980</v>
      </c>
      <c r="C349" s="68" t="s">
        <v>981</v>
      </c>
      <c r="D349" s="88">
        <v>39740493</v>
      </c>
      <c r="E349" s="69">
        <v>18259.095474511701</v>
      </c>
    </row>
    <row r="350" spans="1:5" x14ac:dyDescent="0.15">
      <c r="A350" s="75">
        <v>3</v>
      </c>
      <c r="B350" s="68" t="s">
        <v>954</v>
      </c>
      <c r="C350" s="68" t="s">
        <v>982</v>
      </c>
      <c r="D350" s="88">
        <v>34267640</v>
      </c>
      <c r="E350" s="69">
        <v>61498.6</v>
      </c>
    </row>
    <row r="351" spans="1:5" x14ac:dyDescent="0.15">
      <c r="A351" s="75">
        <v>4</v>
      </c>
      <c r="B351" s="68" t="s">
        <v>1012</v>
      </c>
      <c r="C351" s="68" t="s">
        <v>1013</v>
      </c>
      <c r="D351" s="88">
        <v>24826841</v>
      </c>
      <c r="E351" s="69">
        <v>3656.01</v>
      </c>
    </row>
    <row r="352" spans="1:5" x14ac:dyDescent="0.15">
      <c r="A352" s="75">
        <v>5</v>
      </c>
      <c r="B352" s="68" t="s">
        <v>971</v>
      </c>
      <c r="C352" s="68" t="s">
        <v>972</v>
      </c>
      <c r="D352" s="88">
        <v>24255307</v>
      </c>
      <c r="E352" s="69">
        <v>53109.74</v>
      </c>
    </row>
    <row r="353" spans="1:5" x14ac:dyDescent="0.15">
      <c r="A353" s="75">
        <v>6</v>
      </c>
      <c r="B353" s="68" t="s">
        <v>1005</v>
      </c>
      <c r="C353" s="68" t="s">
        <v>1006</v>
      </c>
      <c r="D353" s="88">
        <v>21274787</v>
      </c>
      <c r="E353" s="69">
        <v>1063.04</v>
      </c>
    </row>
    <row r="354" spans="1:5" x14ac:dyDescent="0.15">
      <c r="A354" s="75">
        <v>7</v>
      </c>
      <c r="B354" s="68" t="s">
        <v>670</v>
      </c>
      <c r="C354" s="68" t="s">
        <v>671</v>
      </c>
      <c r="D354" s="88">
        <v>21092187</v>
      </c>
      <c r="E354" s="69">
        <v>6932.64</v>
      </c>
    </row>
    <row r="355" spans="1:5" x14ac:dyDescent="0.15">
      <c r="A355" s="75">
        <v>8</v>
      </c>
      <c r="B355" s="68" t="s">
        <v>1000</v>
      </c>
      <c r="C355" s="68" t="s">
        <v>1001</v>
      </c>
      <c r="D355" s="88">
        <v>20844102</v>
      </c>
      <c r="E355" s="69">
        <v>28965.37</v>
      </c>
    </row>
    <row r="356" spans="1:5" x14ac:dyDescent="0.15">
      <c r="A356" s="75">
        <v>9</v>
      </c>
      <c r="B356" s="68" t="s">
        <v>952</v>
      </c>
      <c r="C356" s="68" t="s">
        <v>989</v>
      </c>
      <c r="D356" s="88">
        <v>20516923</v>
      </c>
      <c r="E356" s="69">
        <v>21358.48</v>
      </c>
    </row>
    <row r="357" spans="1:5" x14ac:dyDescent="0.15">
      <c r="A357" s="75">
        <v>10</v>
      </c>
      <c r="B357" s="68" t="s">
        <v>1009</v>
      </c>
      <c r="C357" s="68" t="s">
        <v>1010</v>
      </c>
      <c r="D357" s="88">
        <v>13015846</v>
      </c>
      <c r="E357" s="69">
        <v>566.53351474609303</v>
      </c>
    </row>
    <row r="358" spans="1:5" x14ac:dyDescent="0.15">
      <c r="A358" s="2"/>
      <c r="B358" s="2"/>
      <c r="C358" s="2"/>
      <c r="D358" s="2"/>
    </row>
    <row r="359" spans="1:5" ht="16" x14ac:dyDescent="0.2">
      <c r="A359" s="1075" t="s">
        <v>1014</v>
      </c>
      <c r="B359" s="1076"/>
      <c r="C359" s="1076"/>
      <c r="D359" s="1076"/>
      <c r="E359" s="1077"/>
    </row>
    <row r="360" spans="1:5" ht="14" x14ac:dyDescent="0.15">
      <c r="A360" s="75" t="s">
        <v>321</v>
      </c>
      <c r="B360" s="60" t="s">
        <v>560</v>
      </c>
      <c r="C360" s="60" t="s">
        <v>538</v>
      </c>
      <c r="D360" s="60" t="s">
        <v>561</v>
      </c>
      <c r="E360" s="917" t="s">
        <v>539</v>
      </c>
    </row>
    <row r="361" spans="1:5" ht="14" x14ac:dyDescent="0.15">
      <c r="A361" s="60">
        <v>1</v>
      </c>
      <c r="B361" s="134" t="s">
        <v>876</v>
      </c>
      <c r="C361" s="68" t="s">
        <v>877</v>
      </c>
      <c r="D361" s="184">
        <v>156274156</v>
      </c>
      <c r="E361" s="891">
        <v>154615.41673967399</v>
      </c>
    </row>
    <row r="362" spans="1:5" ht="14" x14ac:dyDescent="0.15">
      <c r="A362" s="60">
        <v>2</v>
      </c>
      <c r="B362" s="134" t="s">
        <v>980</v>
      </c>
      <c r="C362" s="272" t="s">
        <v>981</v>
      </c>
      <c r="D362" s="184">
        <v>43841314</v>
      </c>
      <c r="E362" s="891">
        <v>19700.5781418234</v>
      </c>
    </row>
    <row r="363" spans="1:5" ht="14" x14ac:dyDescent="0.15">
      <c r="A363" s="60">
        <v>3</v>
      </c>
      <c r="B363" s="134" t="s">
        <v>1015</v>
      </c>
      <c r="C363" s="272" t="s">
        <v>1016</v>
      </c>
      <c r="D363" s="184">
        <v>34827539</v>
      </c>
      <c r="E363" s="891">
        <v>58496.911023476132</v>
      </c>
    </row>
    <row r="364" spans="1:5" ht="14" x14ac:dyDescent="0.15">
      <c r="A364" s="60">
        <v>4</v>
      </c>
      <c r="B364" s="134" t="s">
        <v>1000</v>
      </c>
      <c r="C364" s="272" t="s">
        <v>1001</v>
      </c>
      <c r="D364" s="184">
        <v>34191347</v>
      </c>
      <c r="E364" s="891">
        <v>39174.5310987345</v>
      </c>
    </row>
    <row r="365" spans="1:5" ht="14" x14ac:dyDescent="0.15">
      <c r="A365" s="60">
        <v>5</v>
      </c>
      <c r="B365" s="134" t="s">
        <v>952</v>
      </c>
      <c r="C365" s="272" t="s">
        <v>989</v>
      </c>
      <c r="D365" s="184">
        <v>28465985</v>
      </c>
      <c r="E365" s="891">
        <v>42521.468939030499</v>
      </c>
    </row>
    <row r="366" spans="1:5" ht="14" x14ac:dyDescent="0.15">
      <c r="A366" s="60">
        <v>6</v>
      </c>
      <c r="B366" s="134" t="s">
        <v>1017</v>
      </c>
      <c r="C366" s="272" t="s">
        <v>1018</v>
      </c>
      <c r="D366" s="184">
        <v>23475021</v>
      </c>
      <c r="E366" s="891">
        <v>35998.955197973082</v>
      </c>
    </row>
    <row r="367" spans="1:5" ht="14" x14ac:dyDescent="0.15">
      <c r="A367" s="60">
        <v>7</v>
      </c>
      <c r="B367" s="134" t="s">
        <v>954</v>
      </c>
      <c r="C367" s="272" t="s">
        <v>982</v>
      </c>
      <c r="D367" s="184">
        <v>21496377</v>
      </c>
      <c r="E367" s="891">
        <v>32553.784273294728</v>
      </c>
    </row>
    <row r="368" spans="1:5" ht="14" x14ac:dyDescent="0.15">
      <c r="A368" s="60">
        <v>8</v>
      </c>
      <c r="B368" s="134" t="s">
        <v>971</v>
      </c>
      <c r="C368" s="272" t="s">
        <v>972</v>
      </c>
      <c r="D368" s="184">
        <v>18120743</v>
      </c>
      <c r="E368" s="891">
        <v>51735.613265655003</v>
      </c>
    </row>
    <row r="369" spans="1:5" ht="14" x14ac:dyDescent="0.15">
      <c r="A369" s="60">
        <v>9</v>
      </c>
      <c r="B369" s="134" t="s">
        <v>1009</v>
      </c>
      <c r="C369" s="272" t="s">
        <v>1010</v>
      </c>
      <c r="D369" s="184">
        <v>17102848</v>
      </c>
      <c r="E369" s="891">
        <v>700.96587290149103</v>
      </c>
    </row>
    <row r="370" spans="1:5" ht="14" x14ac:dyDescent="0.15">
      <c r="A370" s="60">
        <v>10</v>
      </c>
      <c r="B370" s="134" t="s">
        <v>1005</v>
      </c>
      <c r="C370" s="272" t="s">
        <v>1006</v>
      </c>
      <c r="D370" s="184">
        <v>16740616</v>
      </c>
      <c r="E370" s="891">
        <v>1710.9792967420001</v>
      </c>
    </row>
    <row r="371" spans="1:5" x14ac:dyDescent="0.15">
      <c r="A371" s="2"/>
      <c r="B371" s="2"/>
      <c r="C371" s="2"/>
      <c r="D371" s="2"/>
    </row>
    <row r="372" spans="1:5" ht="16" x14ac:dyDescent="0.2">
      <c r="A372" s="1075" t="s">
        <v>1019</v>
      </c>
      <c r="B372" s="1076"/>
      <c r="C372" s="1076"/>
      <c r="D372" s="1076"/>
      <c r="E372" s="1077"/>
    </row>
    <row r="373" spans="1:5" ht="14" x14ac:dyDescent="0.15">
      <c r="A373" s="75" t="s">
        <v>321</v>
      </c>
      <c r="B373" s="60" t="s">
        <v>560</v>
      </c>
      <c r="C373" s="60" t="s">
        <v>538</v>
      </c>
      <c r="D373" s="60" t="s">
        <v>561</v>
      </c>
      <c r="E373" s="917" t="s">
        <v>539</v>
      </c>
    </row>
    <row r="374" spans="1:5" ht="14" x14ac:dyDescent="0.15">
      <c r="A374" s="60">
        <v>1</v>
      </c>
      <c r="B374" s="134" t="s">
        <v>876</v>
      </c>
      <c r="C374" s="68" t="s">
        <v>877</v>
      </c>
      <c r="D374" s="184">
        <v>79021668</v>
      </c>
      <c r="E374" s="891">
        <v>138703.784636828</v>
      </c>
    </row>
    <row r="375" spans="1:5" ht="14" x14ac:dyDescent="0.15">
      <c r="A375" s="60">
        <v>2</v>
      </c>
      <c r="B375" s="134" t="s">
        <v>980</v>
      </c>
      <c r="C375" s="272" t="s">
        <v>981</v>
      </c>
      <c r="D375" s="184">
        <v>61698017</v>
      </c>
      <c r="E375" s="891">
        <v>24634.493798705698</v>
      </c>
    </row>
    <row r="376" spans="1:5" ht="14" x14ac:dyDescent="0.15">
      <c r="A376" s="60">
        <v>3</v>
      </c>
      <c r="B376" s="134" t="s">
        <v>1000</v>
      </c>
      <c r="C376" s="272" t="s">
        <v>1001</v>
      </c>
      <c r="D376" s="184">
        <v>36127605</v>
      </c>
      <c r="E376" s="891">
        <v>43378.644197227397</v>
      </c>
    </row>
    <row r="377" spans="1:5" ht="14" x14ac:dyDescent="0.15">
      <c r="A377" s="60">
        <v>4</v>
      </c>
      <c r="B377" s="134" t="s">
        <v>1015</v>
      </c>
      <c r="C377" s="272" t="s">
        <v>1016</v>
      </c>
      <c r="D377" s="184">
        <v>29779125</v>
      </c>
      <c r="E377" s="891">
        <v>56304.404286751444</v>
      </c>
    </row>
    <row r="378" spans="1:5" ht="14" x14ac:dyDescent="0.15">
      <c r="A378" s="60">
        <v>5</v>
      </c>
      <c r="B378" s="134" t="s">
        <v>964</v>
      </c>
      <c r="C378" s="272" t="s">
        <v>965</v>
      </c>
      <c r="D378" s="184">
        <v>26431635</v>
      </c>
      <c r="E378" s="891">
        <v>19210.120307651301</v>
      </c>
    </row>
    <row r="379" spans="1:5" ht="14" x14ac:dyDescent="0.15">
      <c r="A379" s="60">
        <v>6</v>
      </c>
      <c r="B379" s="134" t="s">
        <v>971</v>
      </c>
      <c r="C379" s="272" t="s">
        <v>972</v>
      </c>
      <c r="D379" s="184">
        <v>24782980</v>
      </c>
      <c r="E379" s="891">
        <v>44565.891134066449</v>
      </c>
    </row>
    <row r="380" spans="1:5" ht="14" x14ac:dyDescent="0.15">
      <c r="A380" s="60">
        <v>7</v>
      </c>
      <c r="B380" s="134" t="s">
        <v>983</v>
      </c>
      <c r="C380" s="272" t="s">
        <v>984</v>
      </c>
      <c r="D380" s="184">
        <v>24364827</v>
      </c>
      <c r="E380" s="891">
        <v>29416.414307565399</v>
      </c>
    </row>
    <row r="381" spans="1:5" ht="14" x14ac:dyDescent="0.15">
      <c r="A381" s="60">
        <v>8</v>
      </c>
      <c r="B381" s="134" t="s">
        <v>1005</v>
      </c>
      <c r="C381" s="272" t="s">
        <v>1006</v>
      </c>
      <c r="D381" s="184">
        <v>23317839</v>
      </c>
      <c r="E381" s="891">
        <v>3730.56477037165</v>
      </c>
    </row>
    <row r="382" spans="1:5" ht="28" x14ac:dyDescent="0.15">
      <c r="A382" s="60">
        <v>9</v>
      </c>
      <c r="B382" s="134" t="s">
        <v>1020</v>
      </c>
      <c r="C382" s="272" t="s">
        <v>1021</v>
      </c>
      <c r="D382" s="184">
        <v>22878252</v>
      </c>
      <c r="E382" s="891">
        <v>176759.91550470699</v>
      </c>
    </row>
    <row r="383" spans="1:5" ht="14" x14ac:dyDescent="0.15">
      <c r="A383" s="60">
        <v>10</v>
      </c>
      <c r="B383" s="134" t="s">
        <v>952</v>
      </c>
      <c r="C383" s="272" t="s">
        <v>1022</v>
      </c>
      <c r="D383" s="184">
        <v>22345069</v>
      </c>
      <c r="E383" s="891">
        <v>24607.603147198348</v>
      </c>
    </row>
    <row r="385" spans="1:5" ht="16" x14ac:dyDescent="0.2">
      <c r="A385" s="1075" t="s">
        <v>1023</v>
      </c>
      <c r="B385" s="1076"/>
      <c r="C385" s="1076"/>
      <c r="D385" s="1076"/>
      <c r="E385" s="1077"/>
    </row>
    <row r="386" spans="1:5" ht="14" x14ac:dyDescent="0.15">
      <c r="A386" s="75" t="s">
        <v>321</v>
      </c>
      <c r="B386" s="60" t="s">
        <v>560</v>
      </c>
      <c r="C386" s="60" t="s">
        <v>538</v>
      </c>
      <c r="D386" s="60" t="s">
        <v>561</v>
      </c>
      <c r="E386" s="917" t="s">
        <v>539</v>
      </c>
    </row>
    <row r="387" spans="1:5" ht="14" x14ac:dyDescent="0.15">
      <c r="A387" s="60">
        <v>1</v>
      </c>
      <c r="B387" s="134" t="s">
        <v>1024</v>
      </c>
      <c r="C387" s="68" t="s">
        <v>1025</v>
      </c>
      <c r="D387" s="184">
        <v>83986418</v>
      </c>
      <c r="E387" s="891">
        <v>19862.4528385661</v>
      </c>
    </row>
    <row r="388" spans="1:5" ht="14" x14ac:dyDescent="0.15">
      <c r="A388" s="60">
        <v>2</v>
      </c>
      <c r="B388" s="134" t="s">
        <v>980</v>
      </c>
      <c r="C388" s="272" t="s">
        <v>981</v>
      </c>
      <c r="D388" s="184">
        <v>61858748</v>
      </c>
      <c r="E388" s="891">
        <v>22130.217754843601</v>
      </c>
    </row>
    <row r="389" spans="1:5" ht="14" x14ac:dyDescent="0.15">
      <c r="A389" s="60">
        <v>3</v>
      </c>
      <c r="B389" s="134" t="s">
        <v>985</v>
      </c>
      <c r="C389" s="272" t="s">
        <v>986</v>
      </c>
      <c r="D389" s="184">
        <v>41730776</v>
      </c>
      <c r="E389" s="891">
        <v>105.39634930063001</v>
      </c>
    </row>
    <row r="390" spans="1:5" ht="14" x14ac:dyDescent="0.15">
      <c r="A390" s="60">
        <v>4</v>
      </c>
      <c r="B390" s="134" t="s">
        <v>1000</v>
      </c>
      <c r="C390" s="272" t="s">
        <v>1001</v>
      </c>
      <c r="D390" s="184">
        <v>28392879</v>
      </c>
      <c r="E390" s="891">
        <v>39398.268786398599</v>
      </c>
    </row>
    <row r="391" spans="1:5" ht="14" x14ac:dyDescent="0.15">
      <c r="A391" s="60">
        <v>5</v>
      </c>
      <c r="B391" s="134" t="s">
        <v>858</v>
      </c>
      <c r="C391" s="272" t="s">
        <v>859</v>
      </c>
      <c r="D391" s="184">
        <v>26371984</v>
      </c>
      <c r="E391" s="891">
        <v>729258.33458006126</v>
      </c>
    </row>
    <row r="392" spans="1:5" ht="28" x14ac:dyDescent="0.15">
      <c r="A392" s="60">
        <v>6</v>
      </c>
      <c r="B392" s="134" t="s">
        <v>1020</v>
      </c>
      <c r="C392" s="272" t="s">
        <v>1021</v>
      </c>
      <c r="D392" s="184">
        <v>18624144</v>
      </c>
      <c r="E392" s="891">
        <v>267435.92744638002</v>
      </c>
    </row>
    <row r="393" spans="1:5" ht="14" x14ac:dyDescent="0.15">
      <c r="A393" s="60">
        <v>7</v>
      </c>
      <c r="B393" s="134" t="s">
        <v>1015</v>
      </c>
      <c r="C393" s="272" t="s">
        <v>1016</v>
      </c>
      <c r="D393" s="184">
        <v>18045832</v>
      </c>
      <c r="E393" s="891">
        <v>36450.548845692458</v>
      </c>
    </row>
    <row r="394" spans="1:5" ht="14" x14ac:dyDescent="0.15">
      <c r="A394" s="60">
        <v>8</v>
      </c>
      <c r="B394" s="134" t="s">
        <v>971</v>
      </c>
      <c r="C394" s="272" t="s">
        <v>972</v>
      </c>
      <c r="D394" s="184">
        <v>17745518</v>
      </c>
      <c r="E394" s="891">
        <v>28686.0179706737</v>
      </c>
    </row>
    <row r="395" spans="1:5" ht="14" x14ac:dyDescent="0.15">
      <c r="A395" s="60">
        <v>9</v>
      </c>
      <c r="B395" s="134" t="s">
        <v>670</v>
      </c>
      <c r="C395" s="272" t="s">
        <v>671</v>
      </c>
      <c r="D395" s="184">
        <v>15524038</v>
      </c>
      <c r="E395" s="891">
        <v>36496.146870997698</v>
      </c>
    </row>
    <row r="396" spans="1:5" ht="14" x14ac:dyDescent="0.15">
      <c r="A396" s="60">
        <v>10</v>
      </c>
      <c r="B396" s="134" t="s">
        <v>983</v>
      </c>
      <c r="C396" s="272" t="s">
        <v>984</v>
      </c>
      <c r="D396" s="184">
        <v>13470667</v>
      </c>
      <c r="E396" s="891">
        <v>18747.948906420701</v>
      </c>
    </row>
    <row r="397" spans="1:5" x14ac:dyDescent="0.15">
      <c r="A397" s="3"/>
      <c r="B397" s="81"/>
      <c r="C397" s="48"/>
      <c r="D397" s="173"/>
      <c r="E397" s="892"/>
    </row>
    <row r="398" spans="1:5" ht="16" x14ac:dyDescent="0.2">
      <c r="A398" s="1070" t="s">
        <v>1026</v>
      </c>
      <c r="B398" s="1071"/>
      <c r="C398" s="1071"/>
      <c r="D398" s="1071"/>
      <c r="E398" s="1072"/>
    </row>
    <row r="399" spans="1:5" ht="14" x14ac:dyDescent="0.15">
      <c r="A399" s="898" t="s">
        <v>321</v>
      </c>
      <c r="B399" s="145" t="s">
        <v>560</v>
      </c>
      <c r="C399" s="145" t="s">
        <v>538</v>
      </c>
      <c r="D399" s="145" t="s">
        <v>561</v>
      </c>
      <c r="E399" s="144" t="s">
        <v>539</v>
      </c>
    </row>
    <row r="400" spans="1:5" ht="14" x14ac:dyDescent="0.15">
      <c r="A400" s="145">
        <v>1</v>
      </c>
      <c r="B400" s="899" t="s">
        <v>980</v>
      </c>
      <c r="C400" s="918" t="s">
        <v>981</v>
      </c>
      <c r="D400" s="902">
        <v>54345193</v>
      </c>
      <c r="E400" s="901">
        <v>26445.9624078208</v>
      </c>
    </row>
    <row r="401" spans="1:16" ht="14" x14ac:dyDescent="0.15">
      <c r="A401" s="145">
        <v>2</v>
      </c>
      <c r="B401" s="899" t="s">
        <v>1000</v>
      </c>
      <c r="C401" s="900" t="s">
        <v>1001</v>
      </c>
      <c r="D401" s="902">
        <v>42191186</v>
      </c>
      <c r="E401" s="901">
        <v>68622.826720035606</v>
      </c>
    </row>
    <row r="402" spans="1:16" ht="14" x14ac:dyDescent="0.15">
      <c r="A402" s="145">
        <v>3</v>
      </c>
      <c r="B402" s="899" t="s">
        <v>1009</v>
      </c>
      <c r="C402" s="900" t="s">
        <v>1010</v>
      </c>
      <c r="D402" s="902">
        <v>27055478</v>
      </c>
      <c r="E402" s="901">
        <v>666.2029130226</v>
      </c>
    </row>
    <row r="403" spans="1:16" ht="14" x14ac:dyDescent="0.15">
      <c r="A403" s="145">
        <v>4</v>
      </c>
      <c r="B403" s="899" t="s">
        <v>1015</v>
      </c>
      <c r="C403" s="900" t="s">
        <v>1016</v>
      </c>
      <c r="D403" s="902">
        <v>25472039</v>
      </c>
      <c r="E403" s="901">
        <v>53581.791571218455</v>
      </c>
    </row>
    <row r="404" spans="1:16" ht="14" x14ac:dyDescent="0.15">
      <c r="A404" s="145">
        <v>5</v>
      </c>
      <c r="B404" s="899" t="s">
        <v>985</v>
      </c>
      <c r="C404" s="900" t="s">
        <v>986</v>
      </c>
      <c r="D404" s="902">
        <v>22008656</v>
      </c>
      <c r="E404" s="901">
        <v>96.788221632130401</v>
      </c>
    </row>
    <row r="405" spans="1:16" ht="14" x14ac:dyDescent="0.15">
      <c r="A405" s="145">
        <v>6</v>
      </c>
      <c r="B405" s="899" t="s">
        <v>1024</v>
      </c>
      <c r="C405" s="900" t="s">
        <v>1025</v>
      </c>
      <c r="D405" s="902">
        <v>20569036</v>
      </c>
      <c r="E405" s="901">
        <v>2320.1327329343098</v>
      </c>
      <c r="P405" s="2" t="s">
        <v>1027</v>
      </c>
    </row>
    <row r="406" spans="1:16" ht="14" x14ac:dyDescent="0.15">
      <c r="A406" s="145">
        <v>7</v>
      </c>
      <c r="B406" s="899" t="s">
        <v>952</v>
      </c>
      <c r="C406" s="900" t="s">
        <v>1022</v>
      </c>
      <c r="D406" s="902">
        <v>20358366</v>
      </c>
      <c r="E406" s="901">
        <v>48973.8587606484</v>
      </c>
    </row>
    <row r="407" spans="1:16" ht="14" x14ac:dyDescent="0.15">
      <c r="A407" s="145">
        <v>8</v>
      </c>
      <c r="B407" s="899" t="s">
        <v>1028</v>
      </c>
      <c r="C407" s="900" t="s">
        <v>1029</v>
      </c>
      <c r="D407" s="902">
        <v>19692861</v>
      </c>
      <c r="E407" s="901">
        <v>548.22342562209803</v>
      </c>
    </row>
    <row r="408" spans="1:16" ht="14" x14ac:dyDescent="0.15">
      <c r="A408" s="145">
        <v>9</v>
      </c>
      <c r="B408" s="899" t="s">
        <v>983</v>
      </c>
      <c r="C408" s="900" t="s">
        <v>984</v>
      </c>
      <c r="D408" s="902">
        <v>19652342</v>
      </c>
      <c r="E408" s="901">
        <v>28253.253996175699</v>
      </c>
    </row>
    <row r="409" spans="1:16" ht="14" x14ac:dyDescent="0.15">
      <c r="A409" s="145">
        <v>10</v>
      </c>
      <c r="B409" s="899" t="s">
        <v>670</v>
      </c>
      <c r="C409" s="900" t="s">
        <v>671</v>
      </c>
      <c r="D409" s="902">
        <v>19109256</v>
      </c>
      <c r="E409" s="901">
        <v>60874.971949586579</v>
      </c>
    </row>
    <row r="410" spans="1:16" x14ac:dyDescent="0.15">
      <c r="A410" s="240"/>
      <c r="B410" s="919"/>
      <c r="C410" s="919"/>
      <c r="D410" s="920"/>
      <c r="E410" s="240"/>
    </row>
    <row r="411" spans="1:16" ht="16" x14ac:dyDescent="0.2">
      <c r="A411" s="1070" t="s">
        <v>1030</v>
      </c>
      <c r="B411" s="1071"/>
      <c r="C411" s="1071"/>
      <c r="D411" s="1071"/>
      <c r="E411" s="1072"/>
    </row>
    <row r="412" spans="1:16" ht="14" x14ac:dyDescent="0.15">
      <c r="A412" s="898" t="s">
        <v>321</v>
      </c>
      <c r="B412" s="145" t="s">
        <v>560</v>
      </c>
      <c r="C412" s="145" t="s">
        <v>538</v>
      </c>
      <c r="D412" s="145" t="s">
        <v>561</v>
      </c>
      <c r="E412" s="144" t="s">
        <v>539</v>
      </c>
    </row>
    <row r="413" spans="1:16" ht="14" x14ac:dyDescent="0.15">
      <c r="A413" s="145">
        <v>1</v>
      </c>
      <c r="B413" s="899" t="s">
        <v>1031</v>
      </c>
      <c r="C413" s="918" t="s">
        <v>1032</v>
      </c>
      <c r="D413" s="902">
        <v>68365198</v>
      </c>
      <c r="E413" s="901">
        <v>135.67266906891001</v>
      </c>
    </row>
    <row r="414" spans="1:16" ht="14" x14ac:dyDescent="0.15">
      <c r="A414" s="145">
        <v>2</v>
      </c>
      <c r="B414" s="899" t="s">
        <v>980</v>
      </c>
      <c r="C414" s="900" t="s">
        <v>981</v>
      </c>
      <c r="D414" s="902">
        <v>63449206</v>
      </c>
      <c r="E414" s="901">
        <v>32824.0876573473</v>
      </c>
    </row>
    <row r="415" spans="1:16" ht="14" x14ac:dyDescent="0.15">
      <c r="A415" s="145">
        <v>3</v>
      </c>
      <c r="B415" s="899" t="s">
        <v>1033</v>
      </c>
      <c r="C415" s="900" t="s">
        <v>1034</v>
      </c>
      <c r="D415" s="902">
        <v>61769058</v>
      </c>
      <c r="E415" s="901">
        <v>49722.686307153599</v>
      </c>
    </row>
    <row r="416" spans="1:16" ht="14" x14ac:dyDescent="0.15">
      <c r="A416" s="145">
        <v>4</v>
      </c>
      <c r="B416" s="899" t="s">
        <v>1000</v>
      </c>
      <c r="C416" s="900" t="s">
        <v>1001</v>
      </c>
      <c r="D416" s="902">
        <v>48018476</v>
      </c>
      <c r="E416" s="901">
        <v>101784.04840855001</v>
      </c>
    </row>
    <row r="417" spans="1:5" ht="14" x14ac:dyDescent="0.15">
      <c r="A417" s="145">
        <v>5</v>
      </c>
      <c r="B417" s="899" t="s">
        <v>668</v>
      </c>
      <c r="C417" s="900" t="s">
        <v>1035</v>
      </c>
      <c r="D417" s="902">
        <v>42308474</v>
      </c>
      <c r="E417" s="901">
        <v>187711.06755561399</v>
      </c>
    </row>
    <row r="418" spans="1:5" ht="14" x14ac:dyDescent="0.15">
      <c r="A418" s="145">
        <v>6</v>
      </c>
      <c r="B418" s="899" t="s">
        <v>985</v>
      </c>
      <c r="C418" s="900" t="s">
        <v>986</v>
      </c>
      <c r="D418" s="902">
        <v>33127112</v>
      </c>
      <c r="E418" s="901">
        <v>150.95213065761999</v>
      </c>
    </row>
    <row r="419" spans="1:5" ht="14" x14ac:dyDescent="0.15">
      <c r="A419" s="145">
        <v>7</v>
      </c>
      <c r="B419" s="899" t="s">
        <v>1036</v>
      </c>
      <c r="C419" s="900" t="s">
        <v>1037</v>
      </c>
      <c r="D419" s="902">
        <v>30400777</v>
      </c>
      <c r="E419" s="901">
        <v>95406.427747247799</v>
      </c>
    </row>
    <row r="420" spans="1:5" ht="14" x14ac:dyDescent="0.15">
      <c r="A420" s="145">
        <v>8</v>
      </c>
      <c r="B420" s="899" t="s">
        <v>1015</v>
      </c>
      <c r="C420" s="900" t="s">
        <v>1016</v>
      </c>
      <c r="D420" s="902">
        <v>28668439</v>
      </c>
      <c r="E420" s="901">
        <v>59475.445085276799</v>
      </c>
    </row>
    <row r="421" spans="1:5" ht="14" x14ac:dyDescent="0.15">
      <c r="A421" s="145">
        <v>9</v>
      </c>
      <c r="B421" s="899" t="s">
        <v>1038</v>
      </c>
      <c r="C421" s="900" t="s">
        <v>1029</v>
      </c>
      <c r="D421" s="902">
        <v>27126879</v>
      </c>
      <c r="E421" s="901">
        <v>730.91353843547404</v>
      </c>
    </row>
    <row r="422" spans="1:5" ht="14" x14ac:dyDescent="0.15">
      <c r="A422" s="145">
        <v>10</v>
      </c>
      <c r="B422" s="899" t="s">
        <v>952</v>
      </c>
      <c r="C422" s="900" t="s">
        <v>1022</v>
      </c>
      <c r="D422" s="902">
        <v>26540800</v>
      </c>
      <c r="E422" s="901">
        <v>62873.408854574802</v>
      </c>
    </row>
    <row r="423" spans="1:5" ht="16" customHeight="1" x14ac:dyDescent="0.15">
      <c r="A423" s="240"/>
      <c r="B423" s="919"/>
      <c r="C423" s="919"/>
      <c r="D423" s="920"/>
      <c r="E423" s="240"/>
    </row>
    <row r="424" spans="1:5" ht="16" x14ac:dyDescent="0.2">
      <c r="A424" s="1070" t="s">
        <v>1039</v>
      </c>
      <c r="B424" s="1071"/>
      <c r="C424" s="1071"/>
      <c r="D424" s="1071"/>
      <c r="E424" s="1072"/>
    </row>
    <row r="425" spans="1:5" ht="14" x14ac:dyDescent="0.15">
      <c r="A425" s="898" t="s">
        <v>321</v>
      </c>
      <c r="B425" s="145" t="s">
        <v>560</v>
      </c>
      <c r="C425" s="145" t="s">
        <v>538</v>
      </c>
      <c r="D425" s="145" t="s">
        <v>561</v>
      </c>
      <c r="E425" s="144" t="s">
        <v>539</v>
      </c>
    </row>
    <row r="426" spans="1:5" ht="14" x14ac:dyDescent="0.15">
      <c r="A426" s="145">
        <v>1</v>
      </c>
      <c r="B426" s="899" t="s">
        <v>980</v>
      </c>
      <c r="C426" s="918" t="s">
        <v>981</v>
      </c>
      <c r="D426" s="902">
        <v>99089208</v>
      </c>
      <c r="E426" s="901">
        <v>138235.63536936199</v>
      </c>
    </row>
    <row r="427" spans="1:5" ht="14" x14ac:dyDescent="0.15">
      <c r="A427" s="145">
        <v>2</v>
      </c>
      <c r="B427" s="899" t="s">
        <v>668</v>
      </c>
      <c r="C427" s="900" t="s">
        <v>1035</v>
      </c>
      <c r="D427" s="902">
        <v>71821805</v>
      </c>
      <c r="E427" s="901">
        <v>225746.26088577401</v>
      </c>
    </row>
    <row r="428" spans="1:5" ht="14" x14ac:dyDescent="0.15">
      <c r="A428" s="145">
        <v>3</v>
      </c>
      <c r="B428" s="899" t="s">
        <v>1000</v>
      </c>
      <c r="C428" s="900" t="s">
        <v>1001</v>
      </c>
      <c r="D428" s="902">
        <v>45438455</v>
      </c>
      <c r="E428" s="901">
        <v>69173.415885575101</v>
      </c>
    </row>
    <row r="429" spans="1:5" ht="14" x14ac:dyDescent="0.15">
      <c r="A429" s="145">
        <v>4</v>
      </c>
      <c r="B429" s="899" t="s">
        <v>1028</v>
      </c>
      <c r="C429" s="900" t="s">
        <v>1029</v>
      </c>
      <c r="D429" s="902">
        <v>45376943</v>
      </c>
      <c r="E429" s="901">
        <v>1278.88888339512</v>
      </c>
    </row>
    <row r="430" spans="1:5" ht="14" x14ac:dyDescent="0.15">
      <c r="A430" s="145">
        <v>5</v>
      </c>
      <c r="B430" s="899" t="s">
        <v>1015</v>
      </c>
      <c r="C430" s="900" t="s">
        <v>1016</v>
      </c>
      <c r="D430" s="902">
        <v>31541231</v>
      </c>
      <c r="E430" s="901">
        <v>66288.675027906793</v>
      </c>
    </row>
    <row r="431" spans="1:5" ht="14" x14ac:dyDescent="0.15">
      <c r="A431" s="145">
        <v>6</v>
      </c>
      <c r="B431" s="899" t="s">
        <v>985</v>
      </c>
      <c r="C431" s="900" t="s">
        <v>986</v>
      </c>
      <c r="D431" s="902">
        <v>30322736</v>
      </c>
      <c r="E431" s="901">
        <v>139.39140438474701</v>
      </c>
    </row>
    <row r="432" spans="1:5" ht="14" x14ac:dyDescent="0.15">
      <c r="A432" s="145">
        <v>7</v>
      </c>
      <c r="B432" s="899" t="s">
        <v>1038</v>
      </c>
      <c r="C432" s="900" t="s">
        <v>1029</v>
      </c>
      <c r="D432" s="902">
        <v>29170051</v>
      </c>
      <c r="E432" s="901">
        <v>823.55660563427898</v>
      </c>
    </row>
    <row r="433" spans="1:5" ht="14" x14ac:dyDescent="0.15">
      <c r="A433" s="145">
        <v>8</v>
      </c>
      <c r="B433" s="899" t="s">
        <v>1040</v>
      </c>
      <c r="C433" s="900" t="s">
        <v>1041</v>
      </c>
      <c r="D433" s="902">
        <v>27330132</v>
      </c>
      <c r="E433" s="901">
        <v>8034.3141844412303</v>
      </c>
    </row>
    <row r="434" spans="1:5" ht="16" customHeight="1" x14ac:dyDescent="0.15">
      <c r="A434" s="145">
        <v>9</v>
      </c>
      <c r="B434" s="899" t="s">
        <v>952</v>
      </c>
      <c r="C434" s="900" t="s">
        <v>1022</v>
      </c>
      <c r="D434" s="902">
        <v>26817999</v>
      </c>
      <c r="E434" s="901">
        <v>63876.581982799798</v>
      </c>
    </row>
    <row r="435" spans="1:5" ht="14" x14ac:dyDescent="0.15">
      <c r="A435" s="145">
        <v>10</v>
      </c>
      <c r="B435" s="899" t="s">
        <v>1017</v>
      </c>
      <c r="C435" s="900" t="s">
        <v>1018</v>
      </c>
      <c r="D435" s="902">
        <v>26795431</v>
      </c>
      <c r="E435" s="901">
        <v>53592.367407664598</v>
      </c>
    </row>
    <row r="436" spans="1:5" x14ac:dyDescent="0.15">
      <c r="A436" s="240"/>
      <c r="B436" s="919"/>
      <c r="C436" s="919"/>
      <c r="D436" s="920"/>
      <c r="E436" s="240"/>
    </row>
    <row r="437" spans="1:5" ht="16" x14ac:dyDescent="0.2">
      <c r="A437" s="1070" t="s">
        <v>1042</v>
      </c>
      <c r="B437" s="1071"/>
      <c r="C437" s="1071"/>
      <c r="D437" s="1071"/>
      <c r="E437" s="1072"/>
    </row>
    <row r="438" spans="1:5" ht="14" x14ac:dyDescent="0.15">
      <c r="A438" s="898" t="s">
        <v>321</v>
      </c>
      <c r="B438" s="145" t="s">
        <v>560</v>
      </c>
      <c r="C438" s="145" t="s">
        <v>538</v>
      </c>
      <c r="D438" s="145" t="s">
        <v>561</v>
      </c>
      <c r="E438" s="144" t="s">
        <v>539</v>
      </c>
    </row>
    <row r="439" spans="1:5" ht="14" x14ac:dyDescent="0.15">
      <c r="A439" s="145">
        <v>1</v>
      </c>
      <c r="B439" s="899" t="s">
        <v>668</v>
      </c>
      <c r="C439" s="918" t="s">
        <v>1035</v>
      </c>
      <c r="D439" s="902">
        <v>102753229</v>
      </c>
      <c r="E439" s="901">
        <v>406214.76150000002</v>
      </c>
    </row>
    <row r="440" spans="1:5" ht="14" x14ac:dyDescent="0.15">
      <c r="A440" s="145">
        <v>2</v>
      </c>
      <c r="B440" s="899" t="s">
        <v>980</v>
      </c>
      <c r="C440" s="900" t="s">
        <v>981</v>
      </c>
      <c r="D440" s="902">
        <v>74273883</v>
      </c>
      <c r="E440" s="901">
        <v>132389.84409999999</v>
      </c>
    </row>
    <row r="441" spans="1:5" ht="14" x14ac:dyDescent="0.15">
      <c r="A441" s="145">
        <v>3</v>
      </c>
      <c r="B441" s="899" t="s">
        <v>1038</v>
      </c>
      <c r="C441" s="900" t="s">
        <v>1029</v>
      </c>
      <c r="D441" s="902">
        <v>68952291</v>
      </c>
      <c r="E441" s="901">
        <v>1955.1720089999999</v>
      </c>
    </row>
    <row r="442" spans="1:5" ht="14" x14ac:dyDescent="0.15">
      <c r="A442" s="145">
        <v>4</v>
      </c>
      <c r="B442" s="899" t="s">
        <v>1028</v>
      </c>
      <c r="C442" s="900" t="s">
        <v>1029</v>
      </c>
      <c r="D442" s="902">
        <v>63830837</v>
      </c>
      <c r="E442" s="901">
        <v>1802.4977140000001</v>
      </c>
    </row>
    <row r="443" spans="1:5" ht="14" x14ac:dyDescent="0.15">
      <c r="A443" s="145">
        <v>5</v>
      </c>
      <c r="B443" s="899" t="s">
        <v>1000</v>
      </c>
      <c r="C443" s="900" t="s">
        <v>1001</v>
      </c>
      <c r="D443" s="902">
        <v>46861239</v>
      </c>
      <c r="E443" s="901">
        <v>48483.331449999998</v>
      </c>
    </row>
    <row r="444" spans="1:5" ht="14" x14ac:dyDescent="0.15">
      <c r="A444" s="145">
        <v>6</v>
      </c>
      <c r="B444" s="899" t="s">
        <v>1015</v>
      </c>
      <c r="C444" s="900" t="s">
        <v>1016</v>
      </c>
      <c r="D444" s="902">
        <v>40019459</v>
      </c>
      <c r="E444" s="901">
        <v>84158.280780000001</v>
      </c>
    </row>
    <row r="445" spans="1:5" ht="28" x14ac:dyDescent="0.15">
      <c r="A445" s="145">
        <v>7</v>
      </c>
      <c r="B445" s="899" t="s">
        <v>1020</v>
      </c>
      <c r="C445" s="900" t="s">
        <v>1021</v>
      </c>
      <c r="D445" s="902">
        <v>34311923</v>
      </c>
      <c r="E445" s="901">
        <v>243092.83780000001</v>
      </c>
    </row>
    <row r="446" spans="1:5" ht="14" x14ac:dyDescent="0.15">
      <c r="A446" s="145">
        <v>8</v>
      </c>
      <c r="B446" s="899" t="s">
        <v>1043</v>
      </c>
      <c r="C446" s="900" t="s">
        <v>1044</v>
      </c>
      <c r="D446" s="902">
        <v>33650592</v>
      </c>
      <c r="E446" s="901">
        <v>195231.8217</v>
      </c>
    </row>
    <row r="447" spans="1:5" ht="14" x14ac:dyDescent="0.15">
      <c r="A447" s="145">
        <v>9</v>
      </c>
      <c r="B447" s="899" t="s">
        <v>1045</v>
      </c>
      <c r="C447" s="900" t="s">
        <v>1046</v>
      </c>
      <c r="D447" s="902">
        <v>30143392</v>
      </c>
      <c r="E447" s="901">
        <v>9158.3019569999997</v>
      </c>
    </row>
    <row r="448" spans="1:5" ht="14" x14ac:dyDescent="0.15">
      <c r="A448" s="145">
        <v>10</v>
      </c>
      <c r="B448" s="899" t="s">
        <v>1047</v>
      </c>
      <c r="C448" s="900" t="s">
        <v>1048</v>
      </c>
      <c r="D448" s="902">
        <v>27970817</v>
      </c>
      <c r="E448" s="901">
        <v>207836.0845</v>
      </c>
    </row>
    <row r="449" spans="1:5" x14ac:dyDescent="0.15">
      <c r="A449" s="921"/>
      <c r="B449" s="307"/>
      <c r="C449" s="47"/>
      <c r="D449" s="922"/>
      <c r="E449" s="923"/>
    </row>
    <row r="450" spans="1:5" ht="16" x14ac:dyDescent="0.2">
      <c r="A450" s="1070" t="s">
        <v>1049</v>
      </c>
      <c r="B450" s="1071"/>
      <c r="C450" s="1071"/>
      <c r="D450" s="1071"/>
      <c r="E450" s="1072"/>
    </row>
    <row r="451" spans="1:5" ht="16" x14ac:dyDescent="0.15">
      <c r="A451" s="1056" t="s">
        <v>663</v>
      </c>
      <c r="B451" s="1057"/>
      <c r="C451" s="1057"/>
      <c r="D451" s="1057"/>
      <c r="E451" s="1058"/>
    </row>
    <row r="452" spans="1:5" ht="17" x14ac:dyDescent="0.15">
      <c r="A452" s="819"/>
      <c r="B452" s="924" t="s">
        <v>560</v>
      </c>
      <c r="C452" s="924" t="s">
        <v>538</v>
      </c>
      <c r="D452" s="925" t="s">
        <v>561</v>
      </c>
      <c r="E452" s="926" t="s">
        <v>539</v>
      </c>
    </row>
    <row r="453" spans="1:5" ht="34" x14ac:dyDescent="0.2">
      <c r="A453" s="822">
        <v>1</v>
      </c>
      <c r="B453" s="927" t="s">
        <v>930</v>
      </c>
      <c r="C453" s="928" t="s">
        <v>931</v>
      </c>
      <c r="D453" s="926">
        <v>326848184</v>
      </c>
      <c r="E453" s="929">
        <v>2480451.73661059</v>
      </c>
    </row>
    <row r="454" spans="1:5" ht="17" x14ac:dyDescent="0.2">
      <c r="A454" s="822">
        <v>2</v>
      </c>
      <c r="B454" s="927" t="s">
        <v>853</v>
      </c>
      <c r="C454" s="928" t="s">
        <v>929</v>
      </c>
      <c r="D454" s="926">
        <v>145352965</v>
      </c>
      <c r="E454" s="929">
        <v>4180054.51849184</v>
      </c>
    </row>
    <row r="455" spans="1:5" ht="17" x14ac:dyDescent="0.2">
      <c r="A455" s="822">
        <v>3</v>
      </c>
      <c r="B455" s="927" t="s">
        <v>841</v>
      </c>
      <c r="C455" s="928" t="s">
        <v>929</v>
      </c>
      <c r="D455" s="926">
        <v>144127741</v>
      </c>
      <c r="E455" s="929">
        <v>4161374.9828019901</v>
      </c>
    </row>
    <row r="456" spans="1:5" ht="17" x14ac:dyDescent="0.2">
      <c r="A456" s="822">
        <v>4</v>
      </c>
      <c r="B456" s="927" t="s">
        <v>655</v>
      </c>
      <c r="C456" s="928" t="s">
        <v>933</v>
      </c>
      <c r="D456" s="926">
        <v>111684810</v>
      </c>
      <c r="E456" s="929">
        <v>1176849.89750026</v>
      </c>
    </row>
    <row r="457" spans="1:5" ht="17" x14ac:dyDescent="0.2">
      <c r="A457" s="822">
        <v>5</v>
      </c>
      <c r="B457" s="927" t="s">
        <v>668</v>
      </c>
      <c r="C457" s="928" t="s">
        <v>1035</v>
      </c>
      <c r="D457" s="926">
        <v>107669481</v>
      </c>
      <c r="E457" s="929">
        <v>377425.817821951</v>
      </c>
    </row>
    <row r="458" spans="1:5" ht="34" x14ac:dyDescent="0.2">
      <c r="A458" s="822">
        <v>6</v>
      </c>
      <c r="B458" s="927" t="s">
        <v>666</v>
      </c>
      <c r="C458" s="928" t="s">
        <v>934</v>
      </c>
      <c r="D458" s="926">
        <v>94249179</v>
      </c>
      <c r="E458" s="929">
        <v>758586.30343501503</v>
      </c>
    </row>
    <row r="459" spans="1:5" ht="17" x14ac:dyDescent="0.2">
      <c r="A459" s="822">
        <v>7</v>
      </c>
      <c r="B459" s="927" t="s">
        <v>1050</v>
      </c>
      <c r="C459" s="928" t="s">
        <v>1051</v>
      </c>
      <c r="D459" s="926">
        <v>59336927</v>
      </c>
      <c r="E459" s="929">
        <v>9446.7995245615002</v>
      </c>
    </row>
    <row r="460" spans="1:5" ht="17" x14ac:dyDescent="0.2">
      <c r="A460" s="822">
        <v>8</v>
      </c>
      <c r="B460" s="927" t="s">
        <v>980</v>
      </c>
      <c r="C460" s="928" t="s">
        <v>981</v>
      </c>
      <c r="D460" s="926">
        <v>58754122</v>
      </c>
      <c r="E460" s="929">
        <v>102811.625885078</v>
      </c>
    </row>
    <row r="461" spans="1:5" ht="17" x14ac:dyDescent="0.2">
      <c r="A461" s="822">
        <v>9</v>
      </c>
      <c r="B461" s="927" t="s">
        <v>1052</v>
      </c>
      <c r="C461" s="928" t="s">
        <v>1053</v>
      </c>
      <c r="D461" s="926">
        <v>50276044</v>
      </c>
      <c r="E461" s="929">
        <v>10475.361548839999</v>
      </c>
    </row>
    <row r="462" spans="1:5" ht="17" x14ac:dyDescent="0.2">
      <c r="A462" s="822">
        <v>10</v>
      </c>
      <c r="B462" s="927" t="s">
        <v>1045</v>
      </c>
      <c r="C462" s="928" t="s">
        <v>1046</v>
      </c>
      <c r="D462" s="926">
        <v>50246972</v>
      </c>
      <c r="E462" s="929">
        <v>3737.1859026607099</v>
      </c>
    </row>
    <row r="463" spans="1:5" x14ac:dyDescent="0.15">
      <c r="A463" s="921"/>
      <c r="B463" s="307"/>
      <c r="C463" s="47"/>
      <c r="D463" s="922"/>
      <c r="E463" s="923"/>
    </row>
    <row r="464" spans="1:5" ht="16" x14ac:dyDescent="0.2">
      <c r="A464" s="1070" t="s">
        <v>1054</v>
      </c>
      <c r="B464" s="1071"/>
      <c r="C464" s="1071"/>
      <c r="D464" s="1071"/>
      <c r="E464" s="1072"/>
    </row>
    <row r="465" spans="1:5" ht="16" x14ac:dyDescent="0.15">
      <c r="A465" s="1056" t="s">
        <v>663</v>
      </c>
      <c r="B465" s="1057"/>
      <c r="C465" s="1057"/>
      <c r="D465" s="1057"/>
      <c r="E465" s="1058"/>
    </row>
    <row r="466" spans="1:5" ht="17" x14ac:dyDescent="0.15">
      <c r="A466" s="819"/>
      <c r="B466" s="924" t="s">
        <v>560</v>
      </c>
      <c r="C466" s="924" t="s">
        <v>538</v>
      </c>
      <c r="D466" s="925" t="s">
        <v>561</v>
      </c>
      <c r="E466" s="926" t="s">
        <v>539</v>
      </c>
    </row>
    <row r="467" spans="1:5" ht="17" x14ac:dyDescent="0.2">
      <c r="A467" s="822">
        <v>1</v>
      </c>
      <c r="B467" s="927" t="s">
        <v>674</v>
      </c>
      <c r="C467" s="928" t="s">
        <v>675</v>
      </c>
      <c r="D467" s="926">
        <v>248026916</v>
      </c>
      <c r="E467" s="929">
        <v>141418.90518287499</v>
      </c>
    </row>
    <row r="468" spans="1:5" ht="17" x14ac:dyDescent="0.2">
      <c r="A468" s="822">
        <v>2</v>
      </c>
      <c r="B468" s="927" t="s">
        <v>680</v>
      </c>
      <c r="C468" s="928" t="s">
        <v>681</v>
      </c>
      <c r="D468" s="926">
        <v>235672597</v>
      </c>
      <c r="E468" s="929">
        <v>26606.711424251</v>
      </c>
    </row>
    <row r="469" spans="1:5" ht="17" x14ac:dyDescent="0.2">
      <c r="A469" s="822">
        <v>3</v>
      </c>
      <c r="B469" s="927" t="s">
        <v>655</v>
      </c>
      <c r="C469" s="928" t="s">
        <v>933</v>
      </c>
      <c r="D469" s="926">
        <v>165495116</v>
      </c>
      <c r="E469" s="929">
        <v>2175334.4035502798</v>
      </c>
    </row>
    <row r="470" spans="1:5" ht="34" x14ac:dyDescent="0.2">
      <c r="A470" s="822">
        <v>4</v>
      </c>
      <c r="B470" s="927" t="s">
        <v>666</v>
      </c>
      <c r="C470" s="928" t="s">
        <v>934</v>
      </c>
      <c r="D470" s="926">
        <v>154237623</v>
      </c>
      <c r="E470" s="929">
        <v>1682082.0280160999</v>
      </c>
    </row>
    <row r="471" spans="1:5" ht="17" x14ac:dyDescent="0.2">
      <c r="A471" s="822">
        <v>5</v>
      </c>
      <c r="B471" s="927" t="s">
        <v>1052</v>
      </c>
      <c r="C471" s="928" t="s">
        <v>1053</v>
      </c>
      <c r="D471" s="926">
        <v>103414202</v>
      </c>
      <c r="E471" s="929">
        <v>18909.680451480599</v>
      </c>
    </row>
    <row r="472" spans="1:5" ht="17" x14ac:dyDescent="0.2">
      <c r="A472" s="822">
        <v>6</v>
      </c>
      <c r="B472" s="927" t="s">
        <v>668</v>
      </c>
      <c r="C472" s="928" t="s">
        <v>1035</v>
      </c>
      <c r="D472" s="926">
        <v>97000974</v>
      </c>
      <c r="E472" s="929">
        <v>156612.164722249</v>
      </c>
    </row>
    <row r="473" spans="1:5" ht="17" x14ac:dyDescent="0.2">
      <c r="A473" s="822">
        <v>7</v>
      </c>
      <c r="B473" s="927" t="s">
        <v>1055</v>
      </c>
      <c r="C473" s="928" t="s">
        <v>1056</v>
      </c>
      <c r="D473" s="926">
        <v>94815142</v>
      </c>
      <c r="E473" s="929">
        <v>2074.5899560283801</v>
      </c>
    </row>
    <row r="474" spans="1:5" ht="17" x14ac:dyDescent="0.2">
      <c r="A474" s="822">
        <v>8</v>
      </c>
      <c r="B474" s="927" t="s">
        <v>1050</v>
      </c>
      <c r="C474" s="928" t="s">
        <v>1051</v>
      </c>
      <c r="D474" s="926">
        <v>89314076</v>
      </c>
      <c r="E474" s="929">
        <v>80829.060566084401</v>
      </c>
    </row>
    <row r="475" spans="1:5" ht="17" x14ac:dyDescent="0.2">
      <c r="A475" s="822">
        <v>9</v>
      </c>
      <c r="B475" s="927" t="s">
        <v>1057</v>
      </c>
      <c r="C475" s="928" t="s">
        <v>1058</v>
      </c>
      <c r="D475" s="926">
        <v>77701455</v>
      </c>
      <c r="E475" s="929">
        <v>1131.6557171996601</v>
      </c>
    </row>
    <row r="476" spans="1:5" ht="17" x14ac:dyDescent="0.2">
      <c r="A476" s="822">
        <v>10</v>
      </c>
      <c r="B476" s="927" t="s">
        <v>980</v>
      </c>
      <c r="C476" s="928" t="s">
        <v>981</v>
      </c>
      <c r="D476" s="926">
        <v>57684368</v>
      </c>
      <c r="E476" s="929">
        <v>102722.939491716</v>
      </c>
    </row>
    <row r="478" spans="1:5" ht="16" x14ac:dyDescent="0.2">
      <c r="A478" s="1070" t="s">
        <v>1059</v>
      </c>
      <c r="B478" s="1071"/>
      <c r="C478" s="1071"/>
      <c r="D478" s="1071"/>
      <c r="E478" s="1072"/>
    </row>
    <row r="479" spans="1:5" ht="16" x14ac:dyDescent="0.15">
      <c r="A479" s="1056" t="s">
        <v>663</v>
      </c>
      <c r="B479" s="1057"/>
      <c r="C479" s="1057"/>
      <c r="D479" s="1057"/>
      <c r="E479" s="1058"/>
    </row>
    <row r="480" spans="1:5" ht="17" x14ac:dyDescent="0.15">
      <c r="A480" s="819"/>
      <c r="B480" s="820" t="s">
        <v>560</v>
      </c>
      <c r="C480" s="820" t="s">
        <v>538</v>
      </c>
      <c r="D480" s="821" t="s">
        <v>561</v>
      </c>
      <c r="E480" s="817" t="s">
        <v>539</v>
      </c>
    </row>
    <row r="481" spans="1:5" ht="17" x14ac:dyDescent="0.15">
      <c r="A481" s="822">
        <v>1</v>
      </c>
      <c r="B481" s="823" t="s">
        <v>655</v>
      </c>
      <c r="C481" s="824" t="s">
        <v>933</v>
      </c>
      <c r="D481" s="817">
        <v>810043603</v>
      </c>
      <c r="E481" s="816">
        <v>10477393.079441899</v>
      </c>
    </row>
    <row r="482" spans="1:5" ht="34" x14ac:dyDescent="0.15">
      <c r="A482" s="822">
        <v>2</v>
      </c>
      <c r="B482" s="823" t="s">
        <v>666</v>
      </c>
      <c r="C482" s="824" t="s">
        <v>934</v>
      </c>
      <c r="D482" s="817">
        <v>510824455</v>
      </c>
      <c r="E482" s="816">
        <v>6290954.2799873501</v>
      </c>
    </row>
    <row r="483" spans="1:5" ht="17" x14ac:dyDescent="0.15">
      <c r="A483" s="822">
        <v>3</v>
      </c>
      <c r="B483" s="823" t="s">
        <v>674</v>
      </c>
      <c r="C483" s="824" t="s">
        <v>675</v>
      </c>
      <c r="D483" s="817">
        <v>285109701</v>
      </c>
      <c r="E483" s="816">
        <v>227857.528652888</v>
      </c>
    </row>
    <row r="484" spans="1:5" ht="17" x14ac:dyDescent="0.15">
      <c r="A484" s="822">
        <v>4</v>
      </c>
      <c r="B484" s="823" t="s">
        <v>680</v>
      </c>
      <c r="C484" s="824" t="s">
        <v>681</v>
      </c>
      <c r="D484" s="817">
        <v>235037749</v>
      </c>
      <c r="E484" s="816">
        <v>27348.2538835741</v>
      </c>
    </row>
    <row r="485" spans="1:5" ht="17" x14ac:dyDescent="0.15">
      <c r="A485" s="822">
        <v>5</v>
      </c>
      <c r="B485" s="823" t="s">
        <v>668</v>
      </c>
      <c r="C485" s="824" t="s">
        <v>1035</v>
      </c>
      <c r="D485" s="817">
        <v>209288706</v>
      </c>
      <c r="E485" s="816">
        <v>652445.36468848796</v>
      </c>
    </row>
    <row r="486" spans="1:5" ht="17" x14ac:dyDescent="0.15">
      <c r="A486" s="822">
        <v>6</v>
      </c>
      <c r="B486" s="823" t="s">
        <v>1055</v>
      </c>
      <c r="C486" s="824" t="s">
        <v>1056</v>
      </c>
      <c r="D486" s="817">
        <v>133456352</v>
      </c>
      <c r="E486" s="816">
        <v>3196.22185121756</v>
      </c>
    </row>
    <row r="487" spans="1:5" ht="17" x14ac:dyDescent="0.15">
      <c r="A487" s="822">
        <v>7</v>
      </c>
      <c r="B487" s="823" t="s">
        <v>1057</v>
      </c>
      <c r="C487" s="824" t="s">
        <v>1058</v>
      </c>
      <c r="D487" s="817">
        <v>74748850</v>
      </c>
      <c r="E487" s="816">
        <v>1138.71833172067</v>
      </c>
    </row>
    <row r="488" spans="1:5" ht="17" x14ac:dyDescent="0.15">
      <c r="A488" s="822">
        <v>8</v>
      </c>
      <c r="B488" s="823" t="s">
        <v>651</v>
      </c>
      <c r="C488" s="824" t="s">
        <v>1060</v>
      </c>
      <c r="D488" s="817">
        <v>74310751</v>
      </c>
      <c r="E488" s="816">
        <v>634766.19038922188</v>
      </c>
    </row>
    <row r="489" spans="1:5" ht="17" x14ac:dyDescent="0.15">
      <c r="A489" s="822">
        <v>9</v>
      </c>
      <c r="B489" s="823" t="s">
        <v>980</v>
      </c>
      <c r="C489" s="824" t="s">
        <v>981</v>
      </c>
      <c r="D489" s="817">
        <v>60152430</v>
      </c>
      <c r="E489" s="816">
        <v>123558.32758373801</v>
      </c>
    </row>
    <row r="490" spans="1:5" ht="17" x14ac:dyDescent="0.15">
      <c r="A490" s="822">
        <v>10</v>
      </c>
      <c r="B490" s="823" t="s">
        <v>952</v>
      </c>
      <c r="C490" s="824" t="s">
        <v>1022</v>
      </c>
      <c r="D490" s="817">
        <v>51348182</v>
      </c>
      <c r="E490" s="816">
        <v>111051.03406820525</v>
      </c>
    </row>
    <row r="492" spans="1:5" ht="16" x14ac:dyDescent="0.2">
      <c r="A492" s="1070" t="s">
        <v>1061</v>
      </c>
      <c r="B492" s="1071"/>
      <c r="C492" s="1071"/>
      <c r="D492" s="1071"/>
      <c r="E492" s="1072"/>
    </row>
    <row r="493" spans="1:5" ht="16" x14ac:dyDescent="0.15">
      <c r="A493" s="1056" t="s">
        <v>663</v>
      </c>
      <c r="B493" s="1057"/>
      <c r="C493" s="1057"/>
      <c r="D493" s="1057"/>
      <c r="E493" s="1058"/>
    </row>
    <row r="494" spans="1:5" ht="17" x14ac:dyDescent="0.15">
      <c r="A494" s="819"/>
      <c r="B494" s="820" t="s">
        <v>560</v>
      </c>
      <c r="C494" s="820" t="s">
        <v>538</v>
      </c>
      <c r="D494" s="821" t="s">
        <v>561</v>
      </c>
      <c r="E494" s="817" t="s">
        <v>539</v>
      </c>
    </row>
    <row r="495" spans="1:5" ht="17" x14ac:dyDescent="0.15">
      <c r="A495" s="822">
        <v>1</v>
      </c>
      <c r="B495" s="823" t="s">
        <v>655</v>
      </c>
      <c r="C495" s="824" t="s">
        <v>933</v>
      </c>
      <c r="D495" s="817">
        <v>1945708840</v>
      </c>
      <c r="E495" s="816">
        <v>16934467.607475936</v>
      </c>
    </row>
    <row r="496" spans="1:5" ht="17" x14ac:dyDescent="0.15">
      <c r="A496" s="822">
        <v>2</v>
      </c>
      <c r="B496" s="823" t="s">
        <v>666</v>
      </c>
      <c r="C496" s="824" t="s">
        <v>667</v>
      </c>
      <c r="D496" s="817">
        <v>877410820</v>
      </c>
      <c r="E496" s="816">
        <v>5810563.2188553</v>
      </c>
    </row>
    <row r="497" spans="1:5" ht="17" x14ac:dyDescent="0.15">
      <c r="A497" s="822">
        <v>3</v>
      </c>
      <c r="B497" s="823" t="s">
        <v>674</v>
      </c>
      <c r="C497" s="824" t="s">
        <v>675</v>
      </c>
      <c r="D497" s="817">
        <v>301465547</v>
      </c>
      <c r="E497" s="816">
        <v>159262.11951871301</v>
      </c>
    </row>
    <row r="498" spans="1:5" ht="17" x14ac:dyDescent="0.15">
      <c r="A498" s="822">
        <v>4</v>
      </c>
      <c r="B498" s="823" t="s">
        <v>668</v>
      </c>
      <c r="C498" s="824" t="s">
        <v>669</v>
      </c>
      <c r="D498" s="817">
        <v>222148091</v>
      </c>
      <c r="E498" s="816">
        <v>734988.53401119169</v>
      </c>
    </row>
    <row r="499" spans="1:5" ht="17" x14ac:dyDescent="0.15">
      <c r="A499" s="822">
        <v>5</v>
      </c>
      <c r="B499" s="823" t="s">
        <v>680</v>
      </c>
      <c r="C499" s="824" t="s">
        <v>681</v>
      </c>
      <c r="D499" s="817">
        <v>216452244</v>
      </c>
      <c r="E499" s="816">
        <v>27754.065402520799</v>
      </c>
    </row>
    <row r="500" spans="1:5" ht="17" x14ac:dyDescent="0.15">
      <c r="A500" s="822">
        <v>6</v>
      </c>
      <c r="B500" s="823" t="s">
        <v>1062</v>
      </c>
      <c r="C500" s="824" t="s">
        <v>1063</v>
      </c>
      <c r="D500" s="817">
        <v>211425011</v>
      </c>
      <c r="E500" s="816">
        <v>151675.7630522885</v>
      </c>
    </row>
    <row r="501" spans="1:5" ht="17" x14ac:dyDescent="0.15">
      <c r="A501" s="822">
        <v>7</v>
      </c>
      <c r="B501" s="823" t="s">
        <v>1064</v>
      </c>
      <c r="C501" s="824" t="s">
        <v>1065</v>
      </c>
      <c r="D501" s="817">
        <v>156737450</v>
      </c>
      <c r="E501" s="816">
        <v>725268.206984816</v>
      </c>
    </row>
    <row r="502" spans="1:5" ht="17" x14ac:dyDescent="0.15">
      <c r="A502" s="822">
        <v>8</v>
      </c>
      <c r="B502" s="823" t="s">
        <v>664</v>
      </c>
      <c r="C502" s="824" t="s">
        <v>1066</v>
      </c>
      <c r="D502" s="817">
        <v>152445451</v>
      </c>
      <c r="E502" s="816">
        <v>523381.64307205798</v>
      </c>
    </row>
    <row r="503" spans="1:5" ht="17" x14ac:dyDescent="0.15">
      <c r="A503" s="822">
        <v>9</v>
      </c>
      <c r="B503" s="823" t="s">
        <v>1055</v>
      </c>
      <c r="C503" s="824" t="s">
        <v>1056</v>
      </c>
      <c r="D503" s="817">
        <v>120953752</v>
      </c>
      <c r="E503" s="816">
        <v>3568.8131564333999</v>
      </c>
    </row>
    <row r="504" spans="1:5" ht="17" x14ac:dyDescent="0.15">
      <c r="A504" s="822">
        <v>10</v>
      </c>
      <c r="B504" s="823" t="s">
        <v>672</v>
      </c>
      <c r="C504" s="824" t="s">
        <v>673</v>
      </c>
      <c r="D504" s="817">
        <v>105664309</v>
      </c>
      <c r="E504" s="816">
        <v>11036.166106408382</v>
      </c>
    </row>
    <row r="505" spans="1:5" ht="16" x14ac:dyDescent="0.15">
      <c r="A505" s="930"/>
      <c r="B505" s="931"/>
      <c r="C505" s="932"/>
      <c r="D505" s="933"/>
      <c r="E505" s="934"/>
    </row>
    <row r="506" spans="1:5" ht="16" x14ac:dyDescent="0.2">
      <c r="A506" s="1070" t="s">
        <v>1067</v>
      </c>
      <c r="B506" s="1071"/>
      <c r="C506" s="1071"/>
      <c r="D506" s="1071"/>
      <c r="E506" s="1072"/>
    </row>
    <row r="507" spans="1:5" ht="16" x14ac:dyDescent="0.15">
      <c r="A507" s="1056" t="s">
        <v>663</v>
      </c>
      <c r="B507" s="1057"/>
      <c r="C507" s="1057"/>
      <c r="D507" s="1057"/>
      <c r="E507" s="1058"/>
    </row>
    <row r="508" spans="1:5" ht="17" x14ac:dyDescent="0.15">
      <c r="A508" s="819"/>
      <c r="B508" s="820" t="s">
        <v>560</v>
      </c>
      <c r="C508" s="820" t="s">
        <v>538</v>
      </c>
      <c r="D508" s="821" t="s">
        <v>561</v>
      </c>
      <c r="E508" s="817" t="s">
        <v>539</v>
      </c>
    </row>
    <row r="509" spans="1:5" ht="34" x14ac:dyDescent="0.15">
      <c r="A509" s="822">
        <v>1</v>
      </c>
      <c r="B509" s="823" t="s">
        <v>664</v>
      </c>
      <c r="C509" s="824" t="s">
        <v>665</v>
      </c>
      <c r="D509" s="817">
        <v>1823277412</v>
      </c>
      <c r="E509" s="816">
        <v>5370109.4024925502</v>
      </c>
    </row>
    <row r="510" spans="1:5" ht="17" x14ac:dyDescent="0.15">
      <c r="A510" s="822">
        <v>2</v>
      </c>
      <c r="B510" s="823" t="s">
        <v>655</v>
      </c>
      <c r="C510" s="824" t="s">
        <v>656</v>
      </c>
      <c r="D510" s="817">
        <v>1525891651</v>
      </c>
      <c r="E510" s="816">
        <v>10716520.6424018</v>
      </c>
    </row>
    <row r="511" spans="1:5" ht="17" x14ac:dyDescent="0.15">
      <c r="A511" s="822">
        <v>3</v>
      </c>
      <c r="B511" s="823" t="s">
        <v>666</v>
      </c>
      <c r="C511" s="824" t="s">
        <v>667</v>
      </c>
      <c r="D511" s="817">
        <v>874528688</v>
      </c>
      <c r="E511" s="816">
        <v>5656984.5423033228</v>
      </c>
    </row>
    <row r="512" spans="1:5" ht="17" x14ac:dyDescent="0.15">
      <c r="A512" s="822">
        <v>4</v>
      </c>
      <c r="B512" s="823" t="s">
        <v>668</v>
      </c>
      <c r="C512" s="824" t="s">
        <v>669</v>
      </c>
      <c r="D512" s="817">
        <v>390025911</v>
      </c>
      <c r="E512" s="816">
        <v>1442081.3056061724</v>
      </c>
    </row>
    <row r="513" spans="1:5" ht="17" x14ac:dyDescent="0.15">
      <c r="A513" s="822">
        <v>5</v>
      </c>
      <c r="B513" s="823" t="s">
        <v>670</v>
      </c>
      <c r="C513" s="824" t="s">
        <v>671</v>
      </c>
      <c r="D513" s="817">
        <v>378169587</v>
      </c>
      <c r="E513" s="816">
        <v>3416270.5974503057</v>
      </c>
    </row>
    <row r="514" spans="1:5" ht="17" x14ac:dyDescent="0.15">
      <c r="A514" s="822">
        <v>6</v>
      </c>
      <c r="B514" s="823" t="s">
        <v>672</v>
      </c>
      <c r="C514" s="824" t="s">
        <v>673</v>
      </c>
      <c r="D514" s="817">
        <v>344214195</v>
      </c>
      <c r="E514" s="816">
        <v>233359.62791655201</v>
      </c>
    </row>
    <row r="515" spans="1:5" ht="17" x14ac:dyDescent="0.15">
      <c r="A515" s="822">
        <v>7</v>
      </c>
      <c r="B515" s="823" t="s">
        <v>674</v>
      </c>
      <c r="C515" s="824" t="s">
        <v>675</v>
      </c>
      <c r="D515" s="817">
        <v>311381703</v>
      </c>
      <c r="E515" s="816">
        <v>194778.69358957899</v>
      </c>
    </row>
    <row r="516" spans="1:5" ht="17" x14ac:dyDescent="0.15">
      <c r="A516" s="822">
        <v>8</v>
      </c>
      <c r="B516" s="823" t="s">
        <v>676</v>
      </c>
      <c r="C516" s="824" t="s">
        <v>677</v>
      </c>
      <c r="D516" s="817">
        <v>300062179</v>
      </c>
      <c r="E516" s="816">
        <v>225141.84735578939</v>
      </c>
    </row>
    <row r="517" spans="1:5" ht="17" x14ac:dyDescent="0.15">
      <c r="A517" s="822">
        <v>9</v>
      </c>
      <c r="B517" s="823" t="s">
        <v>678</v>
      </c>
      <c r="C517" s="824" t="s">
        <v>679</v>
      </c>
      <c r="D517" s="817">
        <v>223913932</v>
      </c>
      <c r="E517" s="816">
        <v>630186.19456064794</v>
      </c>
    </row>
    <row r="518" spans="1:5" ht="17" x14ac:dyDescent="0.15">
      <c r="A518" s="822">
        <v>10</v>
      </c>
      <c r="B518" s="823" t="s">
        <v>680</v>
      </c>
      <c r="C518" s="824" t="s">
        <v>681</v>
      </c>
      <c r="D518" s="817">
        <v>189577679</v>
      </c>
      <c r="E518" s="816">
        <v>26354.047252942801</v>
      </c>
    </row>
    <row r="519" spans="1:5" ht="16" x14ac:dyDescent="0.2">
      <c r="A519" s="935"/>
      <c r="B519" s="935"/>
      <c r="C519" s="935"/>
      <c r="D519" s="935"/>
      <c r="E519" s="935"/>
    </row>
    <row r="520" spans="1:5" x14ac:dyDescent="0.15">
      <c r="A520" s="2" t="s">
        <v>1068</v>
      </c>
    </row>
  </sheetData>
  <mergeCells count="48">
    <mergeCell ref="A507:E507"/>
    <mergeCell ref="A424:E424"/>
    <mergeCell ref="A437:E437"/>
    <mergeCell ref="A450:E450"/>
    <mergeCell ref="A451:E451"/>
    <mergeCell ref="A464:E464"/>
    <mergeCell ref="A465:E465"/>
    <mergeCell ref="A478:E478"/>
    <mergeCell ref="A479:E479"/>
    <mergeCell ref="A492:E492"/>
    <mergeCell ref="A493:E493"/>
    <mergeCell ref="A506:E506"/>
    <mergeCell ref="A411:E411"/>
    <mergeCell ref="A268:E268"/>
    <mergeCell ref="A281:E281"/>
    <mergeCell ref="A294:E294"/>
    <mergeCell ref="A307:E307"/>
    <mergeCell ref="A320:E320"/>
    <mergeCell ref="A333:E333"/>
    <mergeCell ref="A346:E346"/>
    <mergeCell ref="A359:E359"/>
    <mergeCell ref="A372:E372"/>
    <mergeCell ref="A385:E385"/>
    <mergeCell ref="A398:E398"/>
    <mergeCell ref="A255:E255"/>
    <mergeCell ref="A157:E157"/>
    <mergeCell ref="A170:E170"/>
    <mergeCell ref="A183:E183"/>
    <mergeCell ref="A196:E196"/>
    <mergeCell ref="A197:E197"/>
    <mergeCell ref="A210:E210"/>
    <mergeCell ref="A211:E211"/>
    <mergeCell ref="A224:E224"/>
    <mergeCell ref="A225:E225"/>
    <mergeCell ref="A238:E238"/>
    <mergeCell ref="A239:E239"/>
    <mergeCell ref="A144:E144"/>
    <mergeCell ref="A1:E1"/>
    <mergeCell ref="A14:E14"/>
    <mergeCell ref="A27:E27"/>
    <mergeCell ref="A40:E40"/>
    <mergeCell ref="A53:E53"/>
    <mergeCell ref="A66:E66"/>
    <mergeCell ref="A79:E79"/>
    <mergeCell ref="A92:E92"/>
    <mergeCell ref="A105:E105"/>
    <mergeCell ref="A118:E118"/>
    <mergeCell ref="A131:E131"/>
  </mergeCells>
  <printOptions horizontalCentered="1"/>
  <pageMargins left="0.75" right="0.75" top="1" bottom="1" header="0.5" footer="0.5"/>
  <pageSetup scale="75" orientation="landscape" horizontalDpi="4294967292" verticalDpi="4294967292"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A36E5-11E1-1A44-B314-D39532BEFCF9}">
  <sheetPr>
    <tabColor theme="0"/>
  </sheetPr>
  <dimension ref="A1:AA56"/>
  <sheetViews>
    <sheetView zoomScale="140" zoomScaleNormal="140" workbookViewId="0">
      <selection sqref="A1:S1"/>
    </sheetView>
  </sheetViews>
  <sheetFormatPr baseColWidth="10" defaultColWidth="11.5" defaultRowHeight="13" x14ac:dyDescent="0.15"/>
  <cols>
    <col min="1" max="1" width="17.33203125" style="2" customWidth="1"/>
    <col min="2" max="4" width="13.6640625" style="2" customWidth="1"/>
    <col min="5" max="7" width="13.6640625" style="327" customWidth="1"/>
    <col min="8" max="14" width="13.6640625" style="2" customWidth="1"/>
    <col min="15" max="18" width="14.6640625" style="2" customWidth="1"/>
    <col min="19" max="19" width="17.1640625" style="2" customWidth="1"/>
    <col min="20" max="20" width="13.6640625" style="2" bestFit="1" customWidth="1"/>
    <col min="21" max="21" width="17.5" style="2" customWidth="1"/>
    <col min="22" max="24" width="11.5" style="2"/>
    <col min="25" max="25" width="13.6640625" style="2" bestFit="1" customWidth="1"/>
    <col min="26" max="16384" width="11.5" style="2"/>
  </cols>
  <sheetData>
    <row r="1" spans="1:27" ht="26" customHeight="1" x14ac:dyDescent="0.15">
      <c r="A1" s="1003" t="s">
        <v>1089</v>
      </c>
      <c r="B1" s="1002"/>
      <c r="C1" s="1002"/>
      <c r="D1" s="1002"/>
      <c r="E1" s="1002"/>
      <c r="F1" s="1002"/>
      <c r="G1" s="1002"/>
      <c r="H1" s="1002"/>
      <c r="I1" s="1002"/>
      <c r="J1" s="1002"/>
      <c r="K1" s="1002"/>
      <c r="L1" s="1002"/>
      <c r="M1" s="1002"/>
      <c r="N1" s="1002"/>
      <c r="O1" s="1002"/>
      <c r="P1" s="1002"/>
      <c r="Q1" s="1002"/>
      <c r="R1" s="1002"/>
      <c r="S1" s="1002"/>
    </row>
    <row r="5" spans="1:27" s="327" customFormat="1" x14ac:dyDescent="0.15">
      <c r="A5" s="2" t="s">
        <v>1069</v>
      </c>
      <c r="B5" s="2"/>
      <c r="C5" s="2"/>
      <c r="D5" s="2"/>
      <c r="T5" s="2"/>
      <c r="U5" s="2"/>
      <c r="V5" s="2"/>
      <c r="W5" s="2"/>
      <c r="X5" s="2"/>
      <c r="Y5" s="2"/>
      <c r="Z5" s="2"/>
      <c r="AA5" s="2"/>
    </row>
    <row r="6" spans="1:27" x14ac:dyDescent="0.15">
      <c r="A6" s="75" t="s">
        <v>464</v>
      </c>
      <c r="B6" s="75" t="s">
        <v>1070</v>
      </c>
      <c r="C6" s="75" t="s">
        <v>1071</v>
      </c>
      <c r="D6" s="75" t="s">
        <v>758</v>
      </c>
      <c r="E6" s="75" t="s">
        <v>761</v>
      </c>
      <c r="F6" s="75" t="s">
        <v>764</v>
      </c>
      <c r="G6" s="75" t="s">
        <v>767</v>
      </c>
      <c r="H6" s="75" t="s">
        <v>770</v>
      </c>
      <c r="I6" s="75" t="s">
        <v>773</v>
      </c>
      <c r="J6" s="75" t="s">
        <v>776</v>
      </c>
      <c r="K6" s="75" t="s">
        <v>779</v>
      </c>
      <c r="L6" s="75" t="s">
        <v>782</v>
      </c>
      <c r="M6" s="75" t="s">
        <v>785</v>
      </c>
      <c r="N6" s="75" t="s">
        <v>788</v>
      </c>
      <c r="O6" s="75" t="s">
        <v>791</v>
      </c>
      <c r="P6" s="75" t="s">
        <v>794</v>
      </c>
      <c r="Q6" s="75" t="s">
        <v>796</v>
      </c>
      <c r="R6" s="75" t="s">
        <v>798</v>
      </c>
      <c r="S6" s="75" t="s">
        <v>799</v>
      </c>
      <c r="T6" s="75" t="s">
        <v>800</v>
      </c>
      <c r="U6" s="75" t="s">
        <v>1072</v>
      </c>
    </row>
    <row r="7" spans="1:27" ht="16" x14ac:dyDescent="0.2">
      <c r="A7" s="68" t="s">
        <v>220</v>
      </c>
      <c r="B7" s="88">
        <v>35960845</v>
      </c>
      <c r="C7" s="88">
        <v>56769710</v>
      </c>
      <c r="D7" s="88">
        <v>120843195</v>
      </c>
      <c r="E7" s="88">
        <v>152842193</v>
      </c>
      <c r="F7" s="88">
        <v>189496476</v>
      </c>
      <c r="G7" s="88">
        <v>259717671</v>
      </c>
      <c r="H7" s="88">
        <v>360372707</v>
      </c>
      <c r="I7" s="88">
        <v>477031976</v>
      </c>
      <c r="J7" s="78">
        <v>680428098.00000012</v>
      </c>
      <c r="K7" s="78">
        <v>744358007</v>
      </c>
      <c r="L7" s="78">
        <v>702137155</v>
      </c>
      <c r="M7" s="78">
        <v>814115145</v>
      </c>
      <c r="N7" s="78">
        <v>985368045</v>
      </c>
      <c r="O7" s="78">
        <v>1013076429</v>
      </c>
      <c r="P7" s="78">
        <v>1002707391</v>
      </c>
      <c r="Q7" s="78">
        <v>1564346882</v>
      </c>
      <c r="R7" s="78">
        <v>2067308020</v>
      </c>
      <c r="S7" s="78">
        <v>2603412778</v>
      </c>
      <c r="T7" s="78">
        <v>3218148144</v>
      </c>
      <c r="U7" s="78">
        <v>10872008559</v>
      </c>
    </row>
    <row r="8" spans="1:27" ht="16" x14ac:dyDescent="0.2">
      <c r="A8" s="68" t="s">
        <v>221</v>
      </c>
      <c r="B8" s="88">
        <v>4047924</v>
      </c>
      <c r="C8" s="88">
        <v>4775660</v>
      </c>
      <c r="D8" s="88">
        <v>8503374</v>
      </c>
      <c r="E8" s="88">
        <v>21765044</v>
      </c>
      <c r="F8" s="88">
        <v>107011477</v>
      </c>
      <c r="G8" s="88">
        <v>35943372</v>
      </c>
      <c r="H8" s="88">
        <v>72702676</v>
      </c>
      <c r="I8" s="88">
        <v>125777971</v>
      </c>
      <c r="J8" s="78">
        <v>127150385.00000001</v>
      </c>
      <c r="K8" s="78">
        <v>158474491</v>
      </c>
      <c r="L8" s="78">
        <v>144763451</v>
      </c>
      <c r="M8" s="78">
        <v>135478418</v>
      </c>
      <c r="N8" s="78">
        <v>158037525</v>
      </c>
      <c r="O8" s="78">
        <v>178872857</v>
      </c>
      <c r="P8" s="78">
        <v>126257606</v>
      </c>
      <c r="Q8" s="78">
        <v>442110019</v>
      </c>
      <c r="R8" s="78">
        <v>321915180.99999994</v>
      </c>
      <c r="S8" s="78">
        <v>567481199.00000012</v>
      </c>
      <c r="T8" s="78">
        <v>1960341740</v>
      </c>
      <c r="U8" s="78">
        <v>2156840312</v>
      </c>
    </row>
    <row r="9" spans="1:27" ht="16" x14ac:dyDescent="0.2">
      <c r="A9" s="68" t="s">
        <v>229</v>
      </c>
      <c r="B9" s="88">
        <v>21807890</v>
      </c>
      <c r="C9" s="88">
        <v>29173637</v>
      </c>
      <c r="D9" s="88">
        <v>44757028</v>
      </c>
      <c r="E9" s="88">
        <v>108980268</v>
      </c>
      <c r="F9" s="88">
        <v>98764041</v>
      </c>
      <c r="G9" s="88">
        <v>103754571</v>
      </c>
      <c r="H9" s="88">
        <v>137982009</v>
      </c>
      <c r="I9" s="88">
        <v>156409930</v>
      </c>
      <c r="J9" s="78">
        <v>157031275</v>
      </c>
      <c r="K9" s="78">
        <v>184770346</v>
      </c>
      <c r="L9" s="78">
        <v>204265215</v>
      </c>
      <c r="M9" s="78">
        <v>214398674</v>
      </c>
      <c r="N9" s="78">
        <v>317180069</v>
      </c>
      <c r="O9" s="78">
        <v>249597671</v>
      </c>
      <c r="P9" s="78">
        <v>268435998</v>
      </c>
      <c r="Q9" s="78">
        <v>411041220</v>
      </c>
      <c r="R9" s="78">
        <v>428044197</v>
      </c>
      <c r="S9" s="78">
        <v>620895354</v>
      </c>
      <c r="T9" s="78">
        <v>1280810381</v>
      </c>
      <c r="U9" s="78">
        <v>1454724854</v>
      </c>
    </row>
    <row r="10" spans="1:27" ht="16" x14ac:dyDescent="0.2">
      <c r="A10" s="68" t="s">
        <v>230</v>
      </c>
      <c r="B10" s="88">
        <v>35546541</v>
      </c>
      <c r="C10" s="88">
        <v>29382642</v>
      </c>
      <c r="D10" s="88">
        <v>43295098</v>
      </c>
      <c r="E10" s="88">
        <v>91176918</v>
      </c>
      <c r="F10" s="88">
        <v>34184239</v>
      </c>
      <c r="G10" s="88">
        <v>100139259</v>
      </c>
      <c r="H10" s="88">
        <v>120786612</v>
      </c>
      <c r="I10" s="88">
        <v>114651934</v>
      </c>
      <c r="J10" s="78">
        <v>276579140</v>
      </c>
      <c r="K10" s="78">
        <v>189614241</v>
      </c>
      <c r="L10" s="78">
        <v>142824512</v>
      </c>
      <c r="M10" s="78">
        <v>235635798</v>
      </c>
      <c r="N10" s="78">
        <v>245121094</v>
      </c>
      <c r="O10" s="78">
        <v>222612540</v>
      </c>
      <c r="P10" s="78">
        <v>386212633</v>
      </c>
      <c r="Q10" s="78">
        <v>224599098</v>
      </c>
      <c r="R10" s="78">
        <v>222861196</v>
      </c>
      <c r="S10" s="78">
        <v>397065996.99999994</v>
      </c>
      <c r="T10" s="78">
        <v>611698506</v>
      </c>
      <c r="U10" s="78">
        <v>949422488</v>
      </c>
    </row>
    <row r="11" spans="1:27" ht="16" x14ac:dyDescent="0.2">
      <c r="A11" s="68" t="s">
        <v>231</v>
      </c>
      <c r="B11" s="88">
        <v>430281</v>
      </c>
      <c r="C11" s="88">
        <v>309215</v>
      </c>
      <c r="D11" s="88">
        <v>658128</v>
      </c>
      <c r="E11" s="88">
        <v>995209</v>
      </c>
      <c r="F11" s="88">
        <v>658529</v>
      </c>
      <c r="G11" s="88">
        <v>1413004</v>
      </c>
      <c r="H11" s="88">
        <v>849380</v>
      </c>
      <c r="I11" s="88">
        <v>1661021</v>
      </c>
      <c r="J11" s="78">
        <v>3177806.0000000005</v>
      </c>
      <c r="K11" s="78">
        <v>16309698</v>
      </c>
      <c r="L11" s="78">
        <v>5365161</v>
      </c>
      <c r="M11" s="78">
        <v>7281286</v>
      </c>
      <c r="N11" s="78">
        <v>6911643</v>
      </c>
      <c r="O11" s="78">
        <v>6227612</v>
      </c>
      <c r="P11" s="78">
        <v>13747623</v>
      </c>
      <c r="Q11" s="78">
        <v>19485691</v>
      </c>
      <c r="R11" s="78">
        <v>28027455</v>
      </c>
      <c r="S11" s="78">
        <v>47423088</v>
      </c>
      <c r="T11" s="78">
        <v>129991531</v>
      </c>
      <c r="U11" s="78">
        <v>116346261</v>
      </c>
    </row>
    <row r="12" spans="1:27" ht="16" x14ac:dyDescent="0.2">
      <c r="A12" s="68" t="s">
        <v>225</v>
      </c>
      <c r="B12" s="88">
        <v>3730370</v>
      </c>
      <c r="C12" s="88">
        <v>6215965</v>
      </c>
      <c r="D12" s="88">
        <v>15838991</v>
      </c>
      <c r="E12" s="88">
        <v>19175655</v>
      </c>
      <c r="F12" s="88">
        <v>21685919</v>
      </c>
      <c r="G12" s="88">
        <v>31009401</v>
      </c>
      <c r="H12" s="88">
        <v>39923913</v>
      </c>
      <c r="I12" s="88">
        <v>48626749</v>
      </c>
      <c r="J12" s="78">
        <v>61986652</v>
      </c>
      <c r="K12" s="78">
        <v>84356796</v>
      </c>
      <c r="L12" s="78">
        <v>70306746</v>
      </c>
      <c r="M12" s="78">
        <v>67286103</v>
      </c>
      <c r="N12" s="78">
        <v>107755561</v>
      </c>
      <c r="O12" s="78">
        <v>117265663</v>
      </c>
      <c r="P12" s="78">
        <v>59573230</v>
      </c>
      <c r="Q12" s="78">
        <v>192681327</v>
      </c>
      <c r="R12" s="78">
        <v>232369747</v>
      </c>
      <c r="S12" s="78">
        <v>225408787</v>
      </c>
      <c r="T12" s="78">
        <v>241655792</v>
      </c>
      <c r="U12" s="78">
        <v>246097439</v>
      </c>
    </row>
    <row r="13" spans="1:27" ht="16" x14ac:dyDescent="0.2">
      <c r="A13" s="68" t="s">
        <v>373</v>
      </c>
      <c r="B13" s="88">
        <v>26014450</v>
      </c>
      <c r="C13" s="88">
        <v>29034367.000000004</v>
      </c>
      <c r="D13" s="88">
        <v>20768015</v>
      </c>
      <c r="E13" s="88">
        <v>17864446</v>
      </c>
      <c r="F13" s="88">
        <v>29041301</v>
      </c>
      <c r="G13" s="88">
        <v>38305071</v>
      </c>
      <c r="H13" s="88">
        <v>16782843</v>
      </c>
      <c r="I13" s="88">
        <v>34146558</v>
      </c>
      <c r="J13" s="78">
        <v>44510036</v>
      </c>
      <c r="K13" s="78">
        <v>58663923</v>
      </c>
      <c r="L13" s="78">
        <v>824034</v>
      </c>
      <c r="M13" s="78">
        <v>2868632</v>
      </c>
      <c r="N13" s="78">
        <v>1210718</v>
      </c>
      <c r="O13" s="78">
        <v>5679313</v>
      </c>
      <c r="P13" s="78">
        <v>1810349</v>
      </c>
      <c r="Q13" s="78">
        <v>283122</v>
      </c>
      <c r="R13" s="78">
        <v>1049902.9999999998</v>
      </c>
      <c r="S13" s="78">
        <v>22091527.999999996</v>
      </c>
      <c r="T13" s="78">
        <v>396942</v>
      </c>
      <c r="U13" s="78">
        <v>645385</v>
      </c>
    </row>
    <row r="14" spans="1:27" ht="16" x14ac:dyDescent="0.2">
      <c r="A14" s="25" t="s">
        <v>134</v>
      </c>
      <c r="B14" s="40">
        <f t="shared" ref="B14:U14" si="0">SUM(B7:B13)</f>
        <v>127538301</v>
      </c>
      <c r="C14" s="40">
        <f t="shared" si="0"/>
        <v>155661196</v>
      </c>
      <c r="D14" s="40">
        <f t="shared" si="0"/>
        <v>254663829</v>
      </c>
      <c r="E14" s="40">
        <f t="shared" si="0"/>
        <v>412799733</v>
      </c>
      <c r="F14" s="40">
        <f t="shared" si="0"/>
        <v>480841982</v>
      </c>
      <c r="G14" s="40">
        <f t="shared" si="0"/>
        <v>570282349</v>
      </c>
      <c r="H14" s="40">
        <f t="shared" si="0"/>
        <v>749400140</v>
      </c>
      <c r="I14" s="40">
        <f t="shared" si="0"/>
        <v>958306139</v>
      </c>
      <c r="J14" s="936">
        <f t="shared" si="0"/>
        <v>1350863392</v>
      </c>
      <c r="K14" s="936">
        <f t="shared" si="0"/>
        <v>1436547502</v>
      </c>
      <c r="L14" s="936">
        <f t="shared" si="0"/>
        <v>1270486274</v>
      </c>
      <c r="M14" s="936">
        <f t="shared" si="0"/>
        <v>1477064056</v>
      </c>
      <c r="N14" s="936">
        <f t="shared" si="0"/>
        <v>1821584655</v>
      </c>
      <c r="O14" s="936">
        <f t="shared" si="0"/>
        <v>1793332085</v>
      </c>
      <c r="P14" s="936">
        <f>SUM(P7:P13)</f>
        <v>1858744830</v>
      </c>
      <c r="Q14" s="936">
        <f>SUM(Q7:Q13)</f>
        <v>2854547359</v>
      </c>
      <c r="R14" s="936">
        <f t="shared" si="0"/>
        <v>3301575699</v>
      </c>
      <c r="S14" s="936">
        <f t="shared" si="0"/>
        <v>4483778731</v>
      </c>
      <c r="T14" s="936">
        <f t="shared" si="0"/>
        <v>7443043036</v>
      </c>
      <c r="U14" s="936">
        <f t="shared" si="0"/>
        <v>15796085298</v>
      </c>
    </row>
    <row r="15" spans="1:27" x14ac:dyDescent="0.15">
      <c r="A15" s="25" t="s">
        <v>1073</v>
      </c>
      <c r="B15" s="40"/>
      <c r="D15" s="40"/>
      <c r="H15" s="327"/>
    </row>
    <row r="16" spans="1:27" x14ac:dyDescent="0.15">
      <c r="B16" s="40"/>
      <c r="D16" s="40"/>
      <c r="H16" s="327"/>
    </row>
    <row r="17" spans="1:21" ht="16" x14ac:dyDescent="0.2">
      <c r="A17" s="244" t="s">
        <v>1074</v>
      </c>
      <c r="B17" s="244" t="s">
        <v>1070</v>
      </c>
      <c r="C17" s="244" t="s">
        <v>1071</v>
      </c>
      <c r="D17" s="244" t="s">
        <v>758</v>
      </c>
      <c r="E17" s="244" t="s">
        <v>761</v>
      </c>
      <c r="F17" s="244" t="s">
        <v>764</v>
      </c>
      <c r="G17" s="244" t="s">
        <v>767</v>
      </c>
      <c r="H17" s="244" t="s">
        <v>770</v>
      </c>
      <c r="I17" s="244" t="s">
        <v>773</v>
      </c>
      <c r="J17" s="244" t="s">
        <v>776</v>
      </c>
      <c r="K17" s="244" t="str">
        <f t="shared" ref="K17:U17" si="1">K6</f>
        <v>FY2016</v>
      </c>
      <c r="L17" s="244" t="str">
        <f t="shared" si="1"/>
        <v>FY2017</v>
      </c>
      <c r="M17" s="244" t="str">
        <f t="shared" si="1"/>
        <v>FY2018</v>
      </c>
      <c r="N17" s="244" t="str">
        <f t="shared" si="1"/>
        <v>FY2019</v>
      </c>
      <c r="O17" s="244" t="str">
        <f t="shared" si="1"/>
        <v>FY2020</v>
      </c>
      <c r="P17" s="244" t="str">
        <f>P6</f>
        <v>FY2021</v>
      </c>
      <c r="Q17" s="244" t="str">
        <f>Q6</f>
        <v>FY2022</v>
      </c>
      <c r="R17" s="244" t="str">
        <f t="shared" si="1"/>
        <v>FY2023</v>
      </c>
      <c r="S17" s="244" t="str">
        <f t="shared" si="1"/>
        <v>FY2024</v>
      </c>
      <c r="T17" s="244" t="str">
        <f t="shared" si="1"/>
        <v>FY2025</v>
      </c>
      <c r="U17" s="244" t="str">
        <f t="shared" si="1"/>
        <v>FY2026</v>
      </c>
    </row>
    <row r="18" spans="1:21" ht="16" x14ac:dyDescent="0.2">
      <c r="A18" s="52" t="s">
        <v>220</v>
      </c>
      <c r="B18" s="224">
        <f>B$7</f>
        <v>35960845</v>
      </c>
      <c r="C18" s="224">
        <f>C$7</f>
        <v>56769710</v>
      </c>
      <c r="D18" s="224">
        <f>$D7</f>
        <v>120843195</v>
      </c>
      <c r="E18" s="224">
        <f t="shared" ref="E18:K18" si="2">E7</f>
        <v>152842193</v>
      </c>
      <c r="F18" s="224">
        <f t="shared" si="2"/>
        <v>189496476</v>
      </c>
      <c r="G18" s="224">
        <f t="shared" si="2"/>
        <v>259717671</v>
      </c>
      <c r="H18" s="224">
        <f t="shared" si="2"/>
        <v>360372707</v>
      </c>
      <c r="I18" s="224">
        <f t="shared" si="2"/>
        <v>477031976</v>
      </c>
      <c r="J18" s="224">
        <f t="shared" si="2"/>
        <v>680428098.00000012</v>
      </c>
      <c r="K18" s="224">
        <f t="shared" si="2"/>
        <v>744358007</v>
      </c>
      <c r="L18" s="224">
        <f>L7</f>
        <v>702137155</v>
      </c>
      <c r="M18" s="224">
        <f>M7</f>
        <v>814115145</v>
      </c>
      <c r="N18" s="224">
        <f>N7</f>
        <v>985368045</v>
      </c>
      <c r="O18" s="224">
        <f>O7</f>
        <v>1013076429</v>
      </c>
      <c r="P18" s="224">
        <f>P7</f>
        <v>1002707391</v>
      </c>
      <c r="Q18" s="224">
        <v>1564346882</v>
      </c>
      <c r="R18" s="224">
        <f>R7</f>
        <v>2067308020</v>
      </c>
      <c r="S18" s="224">
        <f>S7</f>
        <v>2603412778</v>
      </c>
      <c r="T18" s="224">
        <f>T7</f>
        <v>3218148144</v>
      </c>
      <c r="U18" s="224">
        <f>U7</f>
        <v>10872008559</v>
      </c>
    </row>
    <row r="19" spans="1:21" ht="16" x14ac:dyDescent="0.2">
      <c r="A19" s="52" t="s">
        <v>1075</v>
      </c>
      <c r="B19" s="224">
        <f>SUM(B$8:B$12)</f>
        <v>65563006</v>
      </c>
      <c r="C19" s="224">
        <f t="shared" ref="C19:K19" si="3">SUM(C8:C12)</f>
        <v>69857119</v>
      </c>
      <c r="D19" s="224">
        <f t="shared" si="3"/>
        <v>113052619</v>
      </c>
      <c r="E19" s="224">
        <f t="shared" si="3"/>
        <v>242093094</v>
      </c>
      <c r="F19" s="224">
        <f t="shared" si="3"/>
        <v>262304205</v>
      </c>
      <c r="G19" s="224">
        <f t="shared" si="3"/>
        <v>272259607</v>
      </c>
      <c r="H19" s="224">
        <f t="shared" si="3"/>
        <v>372244590</v>
      </c>
      <c r="I19" s="224">
        <f t="shared" si="3"/>
        <v>447127605</v>
      </c>
      <c r="J19" s="224">
        <f t="shared" si="3"/>
        <v>625925258</v>
      </c>
      <c r="K19" s="224">
        <f t="shared" si="3"/>
        <v>633525572</v>
      </c>
      <c r="L19" s="224">
        <f>SUM(L8:L12)</f>
        <v>567525085</v>
      </c>
      <c r="M19" s="224">
        <f>SUM(M8:M12)</f>
        <v>660080279</v>
      </c>
      <c r="N19" s="224">
        <f>SUM(N8:N12)</f>
        <v>835005892</v>
      </c>
      <c r="O19" s="224">
        <f>SUM(O8:O12)</f>
        <v>774576343</v>
      </c>
      <c r="P19" s="224">
        <f>SUM(P8:P12)</f>
        <v>854227090</v>
      </c>
      <c r="Q19" s="224">
        <v>1289917355</v>
      </c>
      <c r="R19" s="224">
        <f>SUM(R8:R12)</f>
        <v>1233217776</v>
      </c>
      <c r="S19" s="224">
        <f>SUM(S8:S12)</f>
        <v>1858274425</v>
      </c>
      <c r="T19" s="224">
        <f>SUM(T8:T12)</f>
        <v>4224497950</v>
      </c>
      <c r="U19" s="224">
        <f>SUM(U8:U12)</f>
        <v>4923431354</v>
      </c>
    </row>
    <row r="20" spans="1:21" ht="16" x14ac:dyDescent="0.2">
      <c r="A20" s="52" t="s">
        <v>373</v>
      </c>
      <c r="B20" s="224">
        <v>26014450</v>
      </c>
      <c r="C20" s="224">
        <v>29034367.000000004</v>
      </c>
      <c r="D20" s="224">
        <v>20768015</v>
      </c>
      <c r="E20" s="224">
        <v>17864446</v>
      </c>
      <c r="F20" s="224">
        <v>29041301</v>
      </c>
      <c r="G20" s="224">
        <v>38305071</v>
      </c>
      <c r="H20" s="224">
        <v>16782843</v>
      </c>
      <c r="I20" s="224">
        <v>34146558</v>
      </c>
      <c r="J20" s="229">
        <v>44510036</v>
      </c>
      <c r="K20" s="229">
        <f t="shared" ref="K20:P20" si="4">K13</f>
        <v>58663923</v>
      </c>
      <c r="L20" s="229">
        <f t="shared" si="4"/>
        <v>824034</v>
      </c>
      <c r="M20" s="229">
        <f t="shared" si="4"/>
        <v>2868632</v>
      </c>
      <c r="N20" s="229">
        <f t="shared" si="4"/>
        <v>1210718</v>
      </c>
      <c r="O20" s="229">
        <f t="shared" si="4"/>
        <v>5679313</v>
      </c>
      <c r="P20" s="229">
        <f t="shared" si="4"/>
        <v>1810349</v>
      </c>
      <c r="Q20" s="229">
        <v>283122</v>
      </c>
      <c r="R20" s="229">
        <v>1049903</v>
      </c>
      <c r="S20" s="229">
        <f>S13</f>
        <v>22091527.999999996</v>
      </c>
      <c r="T20" s="229">
        <f>T13</f>
        <v>396942</v>
      </c>
      <c r="U20" s="229">
        <f>U13</f>
        <v>645385</v>
      </c>
    </row>
    <row r="21" spans="1:21" x14ac:dyDescent="0.15">
      <c r="E21" s="2"/>
      <c r="F21" s="2"/>
      <c r="G21" s="2"/>
      <c r="I21" s="40"/>
    </row>
    <row r="22" spans="1:21" x14ac:dyDescent="0.15">
      <c r="A22" s="68" t="s">
        <v>1076</v>
      </c>
      <c r="B22" s="75" t="s">
        <v>752</v>
      </c>
      <c r="C22" s="75" t="s">
        <v>1071</v>
      </c>
      <c r="D22" s="75" t="s">
        <v>758</v>
      </c>
      <c r="E22" s="75" t="s">
        <v>761</v>
      </c>
      <c r="F22" s="75" t="s">
        <v>764</v>
      </c>
      <c r="G22" s="75" t="s">
        <v>767</v>
      </c>
      <c r="H22" s="75" t="s">
        <v>770</v>
      </c>
      <c r="I22" s="75" t="s">
        <v>773</v>
      </c>
      <c r="J22" s="75" t="s">
        <v>776</v>
      </c>
      <c r="K22" s="75" t="str">
        <f t="shared" ref="K22:U22" si="5">K17</f>
        <v>FY2016</v>
      </c>
      <c r="L22" s="75" t="str">
        <f t="shared" si="5"/>
        <v>FY2017</v>
      </c>
      <c r="M22" s="75" t="str">
        <f t="shared" si="5"/>
        <v>FY2018</v>
      </c>
      <c r="N22" s="75" t="str">
        <f t="shared" si="5"/>
        <v>FY2019</v>
      </c>
      <c r="O22" s="75" t="str">
        <f t="shared" si="5"/>
        <v>FY2020</v>
      </c>
      <c r="P22" s="75" t="str">
        <f>P17</f>
        <v>FY2021</v>
      </c>
      <c r="Q22" s="75" t="str">
        <f>Q17</f>
        <v>FY2022</v>
      </c>
      <c r="R22" s="75" t="str">
        <f t="shared" si="5"/>
        <v>FY2023</v>
      </c>
      <c r="S22" s="75" t="str">
        <f t="shared" si="5"/>
        <v>FY2024</v>
      </c>
      <c r="T22" s="75" t="str">
        <f t="shared" si="5"/>
        <v>FY2025</v>
      </c>
      <c r="U22" s="75" t="str">
        <f t="shared" si="5"/>
        <v>FY2026</v>
      </c>
    </row>
    <row r="23" spans="1:21" x14ac:dyDescent="0.15">
      <c r="A23" s="68" t="s">
        <v>220</v>
      </c>
      <c r="B23" s="937">
        <v>630.5</v>
      </c>
      <c r="C23" s="937">
        <v>763.25908203125016</v>
      </c>
      <c r="D23" s="937">
        <v>886.57</v>
      </c>
      <c r="E23" s="937">
        <v>1195.22</v>
      </c>
      <c r="F23" s="937">
        <v>1294.5927050781249</v>
      </c>
      <c r="G23" s="937">
        <v>1775.4870273437502</v>
      </c>
      <c r="H23" s="937">
        <v>2836.6972070312499</v>
      </c>
      <c r="I23" s="937">
        <v>4200.9830761718749</v>
      </c>
      <c r="J23" s="937">
        <v>5367.2086138699924</v>
      </c>
      <c r="K23" s="937">
        <v>6006.3277095801423</v>
      </c>
      <c r="L23" s="937">
        <v>8402.1707444398817</v>
      </c>
      <c r="M23" s="937">
        <v>10834.050270752225</v>
      </c>
      <c r="N23" s="937">
        <v>20575.841948059358</v>
      </c>
      <c r="O23" s="937">
        <v>26361.670908517965</v>
      </c>
      <c r="P23" s="937">
        <v>33151.65</v>
      </c>
      <c r="Q23" s="937">
        <v>45105.279999999999</v>
      </c>
      <c r="R23" s="937">
        <v>53326.178497550383</v>
      </c>
      <c r="S23" s="937">
        <v>73934.550393988015</v>
      </c>
      <c r="T23" s="937">
        <v>103385.22249716884</v>
      </c>
      <c r="U23" s="937">
        <v>279178.54770402302</v>
      </c>
    </row>
    <row r="24" spans="1:21" x14ac:dyDescent="0.15">
      <c r="A24" s="68" t="s">
        <v>1075</v>
      </c>
      <c r="B24" s="937">
        <v>757.3</v>
      </c>
      <c r="C24" s="937">
        <v>1063.0125683593751</v>
      </c>
      <c r="D24" s="937">
        <f>1396.45-(23.4-7.5)</f>
        <v>1380.55</v>
      </c>
      <c r="E24" s="937">
        <v>2097.4899999999998</v>
      </c>
      <c r="F24" s="937">
        <v>2720.0899609375006</v>
      </c>
      <c r="G24" s="937">
        <v>3076.5047451171872</v>
      </c>
      <c r="H24" s="937">
        <v>4220.2481835937497</v>
      </c>
      <c r="I24" s="937">
        <v>4942.3835058593759</v>
      </c>
      <c r="J24" s="937">
        <v>5169.4109953024918</v>
      </c>
      <c r="K24" s="937">
        <v>7288.2044517720969</v>
      </c>
      <c r="L24" s="937">
        <v>10095.33559349347</v>
      </c>
      <c r="M24" s="937">
        <v>12621.020823261959</v>
      </c>
      <c r="N24" s="937">
        <v>16089.793061915127</v>
      </c>
      <c r="O24" s="937">
        <v>17770.654318010624</v>
      </c>
      <c r="P24" s="937">
        <v>26942.99</v>
      </c>
      <c r="Q24" s="937">
        <v>55498.12</v>
      </c>
      <c r="R24" s="937">
        <v>59151.141640625341</v>
      </c>
      <c r="S24" s="937">
        <v>87701.162662048097</v>
      </c>
      <c r="T24" s="937">
        <v>113560.00533143767</v>
      </c>
      <c r="U24" s="937">
        <v>244097.66929260571</v>
      </c>
    </row>
    <row r="25" spans="1:21" ht="16" x14ac:dyDescent="0.2">
      <c r="A25" s="68" t="s">
        <v>373</v>
      </c>
      <c r="B25" s="881">
        <v>156.73087562561045</v>
      </c>
      <c r="C25" s="881">
        <v>139.63734375000001</v>
      </c>
      <c r="D25" s="881">
        <v>162.09251074218747</v>
      </c>
      <c r="E25" s="938">
        <v>335.58049804687499</v>
      </c>
      <c r="F25" s="938">
        <v>715.02095703124996</v>
      </c>
      <c r="G25" s="938">
        <v>555.32116992187503</v>
      </c>
      <c r="H25" s="881">
        <v>116.788388671875</v>
      </c>
      <c r="I25" s="881">
        <v>137.30723632812501</v>
      </c>
      <c r="J25" s="881">
        <v>410.30184036109381</v>
      </c>
      <c r="K25" s="881">
        <v>592.28979210035232</v>
      </c>
      <c r="L25" s="881">
        <v>10.652811782890218</v>
      </c>
      <c r="M25" s="881">
        <v>46.809912131616919</v>
      </c>
      <c r="N25" s="881">
        <v>11.042999999999999</v>
      </c>
      <c r="O25" s="881">
        <v>10.928009377528706</v>
      </c>
      <c r="P25" s="881">
        <v>33.049999999999997</v>
      </c>
      <c r="Q25" s="881">
        <v>24.91</v>
      </c>
      <c r="R25" s="881">
        <v>7.17</v>
      </c>
      <c r="S25" s="881">
        <v>301.48919595020186</v>
      </c>
      <c r="T25" s="881">
        <v>1.73</v>
      </c>
      <c r="U25" s="881">
        <v>4.4031042663218525</v>
      </c>
    </row>
    <row r="27" spans="1:21" x14ac:dyDescent="0.15">
      <c r="A27" s="939" t="s">
        <v>1077</v>
      </c>
      <c r="C27" s="940"/>
      <c r="J27" s="941"/>
    </row>
    <row r="28" spans="1:21" ht="15" customHeight="1" x14ac:dyDescent="0.15">
      <c r="A28" s="941"/>
      <c r="C28" s="940"/>
      <c r="J28" s="941"/>
    </row>
    <row r="29" spans="1:21" ht="16" x14ac:dyDescent="0.2">
      <c r="A29" s="988" t="s">
        <v>1078</v>
      </c>
      <c r="B29" s="988"/>
      <c r="C29" s="988"/>
      <c r="D29" s="988"/>
      <c r="E29" s="988"/>
      <c r="F29" s="988"/>
      <c r="G29" s="988"/>
      <c r="H29" s="988"/>
      <c r="I29" s="988"/>
      <c r="J29" s="942"/>
    </row>
    <row r="30" spans="1:21" ht="12" customHeight="1" x14ac:dyDescent="0.15">
      <c r="A30" s="988"/>
      <c r="B30" s="988"/>
      <c r="C30" s="988"/>
      <c r="D30" s="988"/>
      <c r="E30" s="988"/>
      <c r="F30" s="988"/>
      <c r="G30" s="988"/>
      <c r="H30" s="988"/>
      <c r="I30" s="988"/>
    </row>
    <row r="31" spans="1:21" ht="13" customHeight="1" x14ac:dyDescent="0.15">
      <c r="A31" s="988"/>
      <c r="B31" s="988"/>
      <c r="C31" s="988"/>
      <c r="D31" s="988"/>
      <c r="E31" s="988"/>
      <c r="F31" s="988"/>
      <c r="G31" s="988"/>
      <c r="H31" s="988"/>
      <c r="I31" s="988"/>
    </row>
    <row r="32" spans="1:21" x14ac:dyDescent="0.15">
      <c r="A32" s="988"/>
      <c r="B32" s="988"/>
      <c r="C32" s="988"/>
      <c r="D32" s="988"/>
      <c r="E32" s="988"/>
      <c r="F32" s="988"/>
      <c r="G32" s="988"/>
      <c r="H32" s="988"/>
      <c r="I32" s="988"/>
    </row>
    <row r="33" spans="1:9" x14ac:dyDescent="0.15">
      <c r="A33" s="988"/>
      <c r="B33" s="988"/>
      <c r="C33" s="988"/>
      <c r="D33" s="988"/>
      <c r="E33" s="988"/>
      <c r="F33" s="988"/>
      <c r="G33" s="988"/>
      <c r="H33" s="988"/>
      <c r="I33" s="988"/>
    </row>
    <row r="34" spans="1:9" x14ac:dyDescent="0.15">
      <c r="A34" s="988"/>
      <c r="B34" s="988"/>
      <c r="C34" s="988"/>
      <c r="D34" s="988"/>
      <c r="E34" s="988"/>
      <c r="F34" s="988"/>
      <c r="G34" s="988"/>
      <c r="H34" s="988"/>
      <c r="I34" s="988"/>
    </row>
    <row r="46" spans="1:9" x14ac:dyDescent="0.15">
      <c r="E46" s="2"/>
      <c r="F46" s="2"/>
      <c r="G46" s="2"/>
    </row>
    <row r="47" spans="1:9" x14ac:dyDescent="0.15">
      <c r="E47" s="2"/>
      <c r="F47" s="2"/>
      <c r="G47" s="2"/>
    </row>
    <row r="48" spans="1:9" x14ac:dyDescent="0.15">
      <c r="E48" s="2"/>
      <c r="F48" s="2"/>
      <c r="G48" s="2"/>
    </row>
    <row r="49" s="2" customFormat="1" x14ac:dyDescent="0.15"/>
    <row r="50" s="2" customFormat="1" x14ac:dyDescent="0.15"/>
    <row r="51" s="2" customFormat="1" x14ac:dyDescent="0.15"/>
    <row r="52" s="2" customFormat="1" x14ac:dyDescent="0.15"/>
    <row r="53" s="2" customFormat="1" x14ac:dyDescent="0.15"/>
    <row r="54" s="2" customFormat="1" x14ac:dyDescent="0.15"/>
    <row r="55" s="2" customFormat="1" x14ac:dyDescent="0.15"/>
    <row r="56" s="2" customFormat="1" x14ac:dyDescent="0.15"/>
  </sheetData>
  <mergeCells count="2">
    <mergeCell ref="A1:S1"/>
    <mergeCell ref="A29:I34"/>
  </mergeCells>
  <printOptions horizontalCentered="1"/>
  <pageMargins left="0.75" right="0.75" top="1" bottom="1" header="0.5" footer="0.5"/>
  <pageSetup scale="75" orientation="landscape" horizontalDpi="4294967292" verticalDpi="429496729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E5E6F-9261-0B49-9358-497BF4713C49}">
  <sheetPr>
    <tabColor theme="0"/>
  </sheetPr>
  <dimension ref="A1:L24"/>
  <sheetViews>
    <sheetView zoomScale="125" zoomScaleNormal="125" workbookViewId="0">
      <selection sqref="A1:J1"/>
    </sheetView>
  </sheetViews>
  <sheetFormatPr baseColWidth="10" defaultColWidth="11.5" defaultRowHeight="13" x14ac:dyDescent="0.15"/>
  <cols>
    <col min="1" max="6" width="12.6640625" style="2" customWidth="1"/>
    <col min="7" max="16384" width="11.5" style="2"/>
  </cols>
  <sheetData>
    <row r="1" spans="1:12" ht="26" customHeight="1" x14ac:dyDescent="0.15">
      <c r="A1" s="1003" t="s">
        <v>1090</v>
      </c>
      <c r="B1" s="1002"/>
      <c r="C1" s="1002"/>
      <c r="D1" s="1002"/>
      <c r="E1" s="1002"/>
      <c r="F1" s="1002"/>
      <c r="G1" s="1002"/>
      <c r="H1" s="1002"/>
      <c r="I1" s="1002"/>
      <c r="J1" s="1002"/>
      <c r="K1" s="12"/>
    </row>
    <row r="4" spans="1:12" s="116" customFormat="1" ht="14" x14ac:dyDescent="0.15">
      <c r="A4" s="60" t="s">
        <v>1079</v>
      </c>
      <c r="B4" s="61" t="s">
        <v>1080</v>
      </c>
      <c r="C4" s="61" t="s">
        <v>1081</v>
      </c>
      <c r="D4" s="61" t="s">
        <v>1082</v>
      </c>
      <c r="E4" s="60" t="s">
        <v>1083</v>
      </c>
      <c r="F4" s="61" t="s">
        <v>1084</v>
      </c>
      <c r="K4" s="2"/>
      <c r="L4" s="2"/>
    </row>
    <row r="5" spans="1:12" x14ac:dyDescent="0.15">
      <c r="A5" s="75" t="s">
        <v>706</v>
      </c>
      <c r="B5" s="68">
        <v>72</v>
      </c>
      <c r="C5" s="68">
        <v>136</v>
      </c>
      <c r="D5" s="68">
        <v>51</v>
      </c>
      <c r="E5" s="68">
        <v>24</v>
      </c>
      <c r="F5" s="88">
        <v>179703</v>
      </c>
    </row>
    <row r="6" spans="1:12" x14ac:dyDescent="0.15">
      <c r="A6" s="75" t="s">
        <v>707</v>
      </c>
      <c r="B6" s="68">
        <v>168</v>
      </c>
      <c r="C6" s="68">
        <v>283</v>
      </c>
      <c r="D6" s="68">
        <v>41</v>
      </c>
      <c r="E6" s="68">
        <v>144</v>
      </c>
      <c r="F6" s="88">
        <v>147847</v>
      </c>
    </row>
    <row r="7" spans="1:12" x14ac:dyDescent="0.15">
      <c r="A7" s="75" t="s">
        <v>709</v>
      </c>
      <c r="B7" s="68">
        <v>167</v>
      </c>
      <c r="C7" s="68">
        <v>329</v>
      </c>
      <c r="D7" s="68">
        <v>27</v>
      </c>
      <c r="E7" s="68">
        <v>161</v>
      </c>
      <c r="F7" s="88">
        <v>280987</v>
      </c>
    </row>
    <row r="8" spans="1:12" x14ac:dyDescent="0.15">
      <c r="A8" s="75" t="s">
        <v>710</v>
      </c>
      <c r="B8" s="68">
        <v>124</v>
      </c>
      <c r="C8" s="68">
        <v>250</v>
      </c>
      <c r="D8" s="68">
        <v>18</v>
      </c>
      <c r="E8" s="68">
        <v>340</v>
      </c>
      <c r="F8" s="88">
        <v>481872</v>
      </c>
    </row>
    <row r="9" spans="1:12" x14ac:dyDescent="0.15">
      <c r="A9" s="75" t="s">
        <v>711</v>
      </c>
      <c r="B9" s="88">
        <v>64</v>
      </c>
      <c r="C9" s="88">
        <v>210</v>
      </c>
      <c r="D9" s="88">
        <v>26</v>
      </c>
      <c r="E9" s="88">
        <v>303</v>
      </c>
      <c r="F9" s="88">
        <v>407039</v>
      </c>
    </row>
    <row r="10" spans="1:12" x14ac:dyDescent="0.15">
      <c r="A10" s="75" t="s">
        <v>712</v>
      </c>
      <c r="B10" s="88">
        <v>107</v>
      </c>
      <c r="C10" s="88">
        <v>163</v>
      </c>
      <c r="D10" s="88">
        <v>12</v>
      </c>
      <c r="E10" s="88">
        <v>304</v>
      </c>
      <c r="F10" s="88">
        <v>460597</v>
      </c>
    </row>
    <row r="11" spans="1:12" x14ac:dyDescent="0.15">
      <c r="A11" s="75" t="s">
        <v>713</v>
      </c>
      <c r="B11" s="88">
        <v>139</v>
      </c>
      <c r="C11" s="88">
        <v>136</v>
      </c>
      <c r="D11" s="88">
        <v>78</v>
      </c>
      <c r="E11" s="88">
        <v>509</v>
      </c>
      <c r="F11" s="88">
        <v>728724</v>
      </c>
    </row>
    <row r="12" spans="1:12" x14ac:dyDescent="0.15">
      <c r="A12" s="75" t="s">
        <v>714</v>
      </c>
      <c r="B12" s="88">
        <v>93</v>
      </c>
      <c r="C12" s="88">
        <v>304</v>
      </c>
      <c r="D12" s="88">
        <v>159</v>
      </c>
      <c r="E12" s="88">
        <v>296</v>
      </c>
      <c r="F12" s="88">
        <v>999738</v>
      </c>
    </row>
    <row r="13" spans="1:12" x14ac:dyDescent="0.15">
      <c r="A13" s="75" t="s">
        <v>715</v>
      </c>
      <c r="B13" s="88">
        <v>94</v>
      </c>
      <c r="C13" s="88">
        <v>344</v>
      </c>
      <c r="D13" s="88">
        <v>126</v>
      </c>
      <c r="E13" s="88">
        <v>1850</v>
      </c>
      <c r="F13" s="88">
        <v>1346891</v>
      </c>
    </row>
    <row r="14" spans="1:12" x14ac:dyDescent="0.15">
      <c r="A14" s="75" t="s">
        <v>716</v>
      </c>
      <c r="B14" s="88">
        <v>32</v>
      </c>
      <c r="C14" s="88">
        <v>318</v>
      </c>
      <c r="D14" s="88">
        <v>55</v>
      </c>
      <c r="E14" s="88">
        <v>313</v>
      </c>
      <c r="F14" s="88">
        <v>1730430</v>
      </c>
    </row>
    <row r="15" spans="1:12" x14ac:dyDescent="0.15">
      <c r="A15" s="75" t="s">
        <v>717</v>
      </c>
      <c r="B15" s="88">
        <v>46</v>
      </c>
      <c r="C15" s="88">
        <v>239</v>
      </c>
      <c r="D15" s="88">
        <v>42</v>
      </c>
      <c r="E15" s="88">
        <v>257</v>
      </c>
      <c r="F15" s="88">
        <v>1237197</v>
      </c>
    </row>
    <row r="16" spans="1:12" x14ac:dyDescent="0.15">
      <c r="A16" s="75" t="s">
        <v>718</v>
      </c>
      <c r="B16" s="88">
        <v>34</v>
      </c>
      <c r="C16" s="88">
        <v>177</v>
      </c>
      <c r="D16" s="88">
        <v>47</v>
      </c>
      <c r="E16" s="88">
        <v>245</v>
      </c>
      <c r="F16" s="88">
        <v>2130318</v>
      </c>
    </row>
    <row r="17" spans="1:6" x14ac:dyDescent="0.15">
      <c r="A17" s="75" t="s">
        <v>719</v>
      </c>
      <c r="B17" s="88">
        <v>35</v>
      </c>
      <c r="C17" s="88">
        <v>175</v>
      </c>
      <c r="D17" s="88">
        <v>45</v>
      </c>
      <c r="E17" s="88">
        <v>304</v>
      </c>
      <c r="F17" s="88">
        <v>1240435</v>
      </c>
    </row>
    <row r="18" spans="1:6" x14ac:dyDescent="0.15">
      <c r="A18" s="75" t="s">
        <v>720</v>
      </c>
      <c r="B18" s="88">
        <v>51</v>
      </c>
      <c r="C18" s="88">
        <v>409</v>
      </c>
      <c r="D18" s="88">
        <v>49</v>
      </c>
      <c r="E18" s="88">
        <v>316</v>
      </c>
      <c r="F18" s="88">
        <v>1586974</v>
      </c>
    </row>
    <row r="19" spans="1:6" x14ac:dyDescent="0.15">
      <c r="A19" s="75" t="s">
        <v>721</v>
      </c>
      <c r="B19" s="88">
        <v>36</v>
      </c>
      <c r="C19" s="88">
        <v>209</v>
      </c>
      <c r="D19" s="88">
        <v>37</v>
      </c>
      <c r="E19" s="88">
        <v>230</v>
      </c>
      <c r="F19" s="88">
        <v>1558318</v>
      </c>
    </row>
    <row r="20" spans="1:6" x14ac:dyDescent="0.15">
      <c r="A20" s="943" t="s">
        <v>722</v>
      </c>
      <c r="B20" s="944">
        <v>11</v>
      </c>
      <c r="C20" s="944">
        <v>131</v>
      </c>
      <c r="D20" s="944">
        <v>24</v>
      </c>
      <c r="E20" s="944">
        <v>224</v>
      </c>
      <c r="F20" s="944">
        <v>1814941</v>
      </c>
    </row>
    <row r="21" spans="1:6" ht="16" x14ac:dyDescent="0.2">
      <c r="A21" s="75" t="s">
        <v>723</v>
      </c>
      <c r="B21" s="88">
        <v>9</v>
      </c>
      <c r="C21" s="88">
        <v>98</v>
      </c>
      <c r="D21" s="88">
        <v>18</v>
      </c>
      <c r="E21" s="88">
        <v>217</v>
      </c>
      <c r="F21" s="78">
        <v>1435797</v>
      </c>
    </row>
    <row r="22" spans="1:6" ht="16" x14ac:dyDescent="0.2">
      <c r="A22" s="75" t="s">
        <v>724</v>
      </c>
      <c r="B22" s="88">
        <v>7</v>
      </c>
      <c r="C22" s="88">
        <v>70</v>
      </c>
      <c r="D22" s="88">
        <v>15</v>
      </c>
      <c r="E22" s="88">
        <v>249</v>
      </c>
      <c r="F22" s="78">
        <v>3648164</v>
      </c>
    </row>
    <row r="23" spans="1:6" ht="16" x14ac:dyDescent="0.2">
      <c r="A23" s="75" t="s">
        <v>725</v>
      </c>
      <c r="B23" s="88">
        <v>3</v>
      </c>
      <c r="C23" s="88">
        <v>67</v>
      </c>
      <c r="D23" s="88">
        <v>14</v>
      </c>
      <c r="E23" s="88">
        <v>240</v>
      </c>
      <c r="F23" s="78">
        <v>3062345</v>
      </c>
    </row>
    <row r="24" spans="1:6" ht="16" x14ac:dyDescent="0.2">
      <c r="A24" s="75" t="s">
        <v>726</v>
      </c>
      <c r="B24" s="88">
        <v>2</v>
      </c>
      <c r="C24" s="88">
        <v>26</v>
      </c>
      <c r="D24" s="88">
        <v>8</v>
      </c>
      <c r="E24" s="88">
        <v>98</v>
      </c>
      <c r="F24" s="78">
        <v>5390282</v>
      </c>
    </row>
  </sheetData>
  <mergeCells count="1">
    <mergeCell ref="A1:J1"/>
  </mergeCells>
  <printOptions horizontalCentered="1"/>
  <pageMargins left="0.75" right="0.75" top="1" bottom="1" header="0.5" footer="0.5"/>
  <pageSetup scale="75" orientation="landscape" horizontalDpi="4294967292" verticalDpi="429496729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F4144-2BCA-E541-9F0F-76F9B5291925}">
  <dimension ref="A1:B35"/>
  <sheetViews>
    <sheetView workbookViewId="0">
      <selection activeCell="H18" sqref="H18"/>
    </sheetView>
  </sheetViews>
  <sheetFormatPr baseColWidth="10" defaultColWidth="8.83203125" defaultRowHeight="13" x14ac:dyDescent="0.2"/>
  <cols>
    <col min="1" max="1" width="18.33203125" style="947" customWidth="1"/>
    <col min="2" max="2" width="89.5" style="947" customWidth="1"/>
    <col min="3" max="16384" width="8.83203125" style="947"/>
  </cols>
  <sheetData>
    <row r="1" spans="1:2" ht="14" x14ac:dyDescent="0.2">
      <c r="A1" s="946" t="s">
        <v>1101</v>
      </c>
      <c r="B1" s="946" t="s">
        <v>1102</v>
      </c>
    </row>
    <row r="2" spans="1:2" ht="68" x14ac:dyDescent="0.2">
      <c r="A2" s="948" t="s">
        <v>144</v>
      </c>
      <c r="B2" s="949" t="s">
        <v>1103</v>
      </c>
    </row>
    <row r="3" spans="1:2" ht="68" x14ac:dyDescent="0.2">
      <c r="A3" s="948" t="s">
        <v>1104</v>
      </c>
      <c r="B3" s="949" t="s">
        <v>1105</v>
      </c>
    </row>
    <row r="4" spans="1:2" ht="42" x14ac:dyDescent="0.2">
      <c r="A4" s="948" t="s">
        <v>1106</v>
      </c>
      <c r="B4" s="950" t="s">
        <v>1107</v>
      </c>
    </row>
    <row r="5" spans="1:2" ht="28" x14ac:dyDescent="0.2">
      <c r="A5" s="948" t="s">
        <v>464</v>
      </c>
      <c r="B5" s="950" t="s">
        <v>1108</v>
      </c>
    </row>
    <row r="6" spans="1:2" ht="14" x14ac:dyDescent="0.2">
      <c r="A6" s="946" t="s">
        <v>1109</v>
      </c>
      <c r="B6" s="946" t="s">
        <v>1102</v>
      </c>
    </row>
    <row r="7" spans="1:2" ht="14" x14ac:dyDescent="0.2">
      <c r="A7" s="951" t="s">
        <v>1110</v>
      </c>
      <c r="B7" s="952" t="s">
        <v>1111</v>
      </c>
    </row>
    <row r="8" spans="1:2" ht="14" x14ac:dyDescent="0.2">
      <c r="A8" s="953" t="s">
        <v>1112</v>
      </c>
      <c r="B8" s="952" t="s">
        <v>1113</v>
      </c>
    </row>
    <row r="9" spans="1:2" ht="28" x14ac:dyDescent="0.2">
      <c r="A9" s="953" t="s">
        <v>1114</v>
      </c>
      <c r="B9" s="952" t="s">
        <v>1115</v>
      </c>
    </row>
    <row r="10" spans="1:2" ht="34" x14ac:dyDescent="0.2">
      <c r="A10" s="948" t="s">
        <v>1116</v>
      </c>
      <c r="B10" s="949" t="s">
        <v>1117</v>
      </c>
    </row>
    <row r="11" spans="1:2" ht="14" x14ac:dyDescent="0.2">
      <c r="A11" s="948" t="s">
        <v>1118</v>
      </c>
      <c r="B11" s="950" t="s">
        <v>1119</v>
      </c>
    </row>
    <row r="12" spans="1:2" ht="28" x14ac:dyDescent="0.2">
      <c r="A12" s="953" t="s">
        <v>1120</v>
      </c>
      <c r="B12" s="952" t="s">
        <v>1121</v>
      </c>
    </row>
    <row r="13" spans="1:2" ht="56" x14ac:dyDescent="0.2">
      <c r="A13" s="953" t="s">
        <v>560</v>
      </c>
      <c r="B13" s="952" t="s">
        <v>1122</v>
      </c>
    </row>
    <row r="14" spans="1:2" ht="42" x14ac:dyDescent="0.2">
      <c r="A14" s="953" t="s">
        <v>1123</v>
      </c>
      <c r="B14" s="952" t="s">
        <v>1124</v>
      </c>
    </row>
    <row r="15" spans="1:2" ht="34" x14ac:dyDescent="0.2">
      <c r="A15" s="953" t="s">
        <v>1125</v>
      </c>
      <c r="B15" s="954" t="s">
        <v>1126</v>
      </c>
    </row>
    <row r="16" spans="1:2" ht="28" x14ac:dyDescent="0.2">
      <c r="A16" s="948" t="s">
        <v>1127</v>
      </c>
      <c r="B16" s="950" t="s">
        <v>1128</v>
      </c>
    </row>
    <row r="17" spans="1:2" ht="14" x14ac:dyDescent="0.2">
      <c r="A17" s="948" t="s">
        <v>1129</v>
      </c>
      <c r="B17" s="950" t="s">
        <v>1130</v>
      </c>
    </row>
    <row r="18" spans="1:2" ht="14" x14ac:dyDescent="0.2">
      <c r="A18" s="948" t="s">
        <v>1131</v>
      </c>
      <c r="B18" s="950" t="s">
        <v>1132</v>
      </c>
    </row>
    <row r="19" spans="1:2" ht="28" x14ac:dyDescent="0.2">
      <c r="A19" s="948" t="s">
        <v>1133</v>
      </c>
      <c r="B19" s="950" t="s">
        <v>1134</v>
      </c>
    </row>
    <row r="20" spans="1:2" ht="42" x14ac:dyDescent="0.2">
      <c r="A20" s="948" t="s">
        <v>1135</v>
      </c>
      <c r="B20" s="950" t="s">
        <v>1136</v>
      </c>
    </row>
    <row r="21" spans="1:2" ht="14" x14ac:dyDescent="0.2">
      <c r="A21" s="948" t="s">
        <v>1137</v>
      </c>
      <c r="B21" s="950" t="s">
        <v>1138</v>
      </c>
    </row>
    <row r="22" spans="1:2" ht="51" x14ac:dyDescent="0.2">
      <c r="A22" s="948" t="s">
        <v>1139</v>
      </c>
      <c r="B22" s="950" t="s">
        <v>1140</v>
      </c>
    </row>
    <row r="23" spans="1:2" ht="14" x14ac:dyDescent="0.2">
      <c r="A23" s="946" t="s">
        <v>1141</v>
      </c>
      <c r="B23" s="946" t="s">
        <v>1102</v>
      </c>
    </row>
    <row r="24" spans="1:2" ht="28" x14ac:dyDescent="0.2">
      <c r="A24" s="948" t="s">
        <v>1142</v>
      </c>
      <c r="B24" s="950" t="s">
        <v>1143</v>
      </c>
    </row>
    <row r="25" spans="1:2" ht="14" x14ac:dyDescent="0.2">
      <c r="A25" s="948" t="s">
        <v>1144</v>
      </c>
      <c r="B25" s="950" t="s">
        <v>1145</v>
      </c>
    </row>
    <row r="26" spans="1:2" ht="28" x14ac:dyDescent="0.2">
      <c r="A26" s="953" t="s">
        <v>1146</v>
      </c>
      <c r="B26" s="950" t="s">
        <v>1147</v>
      </c>
    </row>
    <row r="27" spans="1:2" ht="51" x14ac:dyDescent="0.2">
      <c r="A27" s="948" t="s">
        <v>1148</v>
      </c>
      <c r="B27" s="949" t="s">
        <v>1149</v>
      </c>
    </row>
    <row r="28" spans="1:2" ht="14" x14ac:dyDescent="0.2">
      <c r="A28" s="948" t="s">
        <v>1150</v>
      </c>
      <c r="B28" s="950" t="s">
        <v>1151</v>
      </c>
    </row>
    <row r="29" spans="1:2" ht="28" x14ac:dyDescent="0.2">
      <c r="A29" s="948" t="s">
        <v>1152</v>
      </c>
      <c r="B29" s="950" t="s">
        <v>1153</v>
      </c>
    </row>
    <row r="30" spans="1:2" ht="14" x14ac:dyDescent="0.2">
      <c r="A30" s="948" t="s">
        <v>1154</v>
      </c>
      <c r="B30" s="950" t="s">
        <v>1155</v>
      </c>
    </row>
    <row r="31" spans="1:2" ht="70" x14ac:dyDescent="0.2">
      <c r="A31" s="948" t="s">
        <v>1156</v>
      </c>
      <c r="B31" s="950" t="s">
        <v>1157</v>
      </c>
    </row>
    <row r="32" spans="1:2" ht="14" x14ac:dyDescent="0.2">
      <c r="A32" s="946" t="s">
        <v>1158</v>
      </c>
      <c r="B32" s="946" t="s">
        <v>1102</v>
      </c>
    </row>
    <row r="33" spans="1:2" ht="14" x14ac:dyDescent="0.2">
      <c r="A33" s="955" t="s">
        <v>194</v>
      </c>
      <c r="B33" s="950" t="s">
        <v>1159</v>
      </c>
    </row>
    <row r="34" spans="1:2" ht="51" x14ac:dyDescent="0.2">
      <c r="A34" s="955" t="s">
        <v>136</v>
      </c>
      <c r="B34" s="949" t="s">
        <v>1160</v>
      </c>
    </row>
    <row r="35" spans="1:2" ht="14" x14ac:dyDescent="0.2">
      <c r="A35" s="955" t="s">
        <v>118</v>
      </c>
      <c r="B35" s="950" t="s">
        <v>1161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31</vt:i4>
      </vt:variant>
      <vt:variant>
        <vt:lpstr>Named Ranges</vt:lpstr>
      </vt:variant>
      <vt:variant>
        <vt:i4>12</vt:i4>
      </vt:variant>
    </vt:vector>
  </HeadingPairs>
  <TitlesOfParts>
    <vt:vector size="43" baseType="lpstr">
      <vt:lpstr>Cover</vt:lpstr>
      <vt:lpstr>Preface</vt:lpstr>
      <vt:lpstr>Introduction</vt:lpstr>
      <vt:lpstr>Notes</vt:lpstr>
      <vt:lpstr>Executive_summary</vt:lpstr>
      <vt:lpstr>EOSDIS_Summary</vt:lpstr>
      <vt:lpstr>LANCE_Summary</vt:lpstr>
      <vt:lpstr>Ingest</vt:lpstr>
      <vt:lpstr>Archive</vt:lpstr>
      <vt:lpstr>Total Archive Size</vt:lpstr>
      <vt:lpstr>Distribution</vt:lpstr>
      <vt:lpstr>Foreign Distribution</vt:lpstr>
      <vt:lpstr>Top 20 Countries - Dist</vt:lpstr>
      <vt:lpstr>Data Users</vt:lpstr>
      <vt:lpstr>Top_10_country_with_NRT</vt:lpstr>
      <vt:lpstr>Unique Product Counts</vt:lpstr>
      <vt:lpstr>Distribution_Mission_Instrument</vt:lpstr>
      <vt:lpstr>Distribution_Mission_Domain</vt:lpstr>
      <vt:lpstr>Distribution_Mission_Level</vt:lpstr>
      <vt:lpstr>NRT</vt:lpstr>
      <vt:lpstr>doi_summary</vt:lpstr>
      <vt:lpstr>Total_Users</vt:lpstr>
      <vt:lpstr>Top_10_Products_Dist</vt:lpstr>
      <vt:lpstr>Total Archive Trend</vt:lpstr>
      <vt:lpstr>Product Distribution Trend</vt:lpstr>
      <vt:lpstr>Volume Distribution Trend</vt:lpstr>
      <vt:lpstr>Product_level_Trend</vt:lpstr>
      <vt:lpstr>Top 10 Product Trend</vt:lpstr>
      <vt:lpstr>US - Foreign Trend</vt:lpstr>
      <vt:lpstr>Public - Science User Trend</vt:lpstr>
      <vt:lpstr>Definitions</vt:lpstr>
      <vt:lpstr>Archive!Print_Area</vt:lpstr>
      <vt:lpstr>Cover!Print_Area</vt:lpstr>
      <vt:lpstr>EOSDIS_Summary!Print_Area</vt:lpstr>
      <vt:lpstr>Ingest!Print_Area</vt:lpstr>
      <vt:lpstr>Introduction!Print_Area</vt:lpstr>
      <vt:lpstr>Preface!Print_Area</vt:lpstr>
      <vt:lpstr>'Product Distribution Trend'!Print_Area</vt:lpstr>
      <vt:lpstr>Product_level_Trend!Print_Area</vt:lpstr>
      <vt:lpstr>'Public - Science User Trend'!Print_Area</vt:lpstr>
      <vt:lpstr>'Top 20 Countries - Dist'!Print_Area</vt:lpstr>
      <vt:lpstr>'Total Archive Size'!Print_Area</vt:lpstr>
      <vt:lpstr>Total_Users!Print_Area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Wanchoo, Lalit (GSFC-423.0)[ADNET SYSTEMS INC]</dc:creator>
  <cp:lastModifiedBy>Wanchoo, Lalit (GSFC-423.0)[ADNET SYSTEMS INC]</cp:lastModifiedBy>
  <dcterms:created xsi:type="dcterms:W3CDTF">2026-10-09T18:24:00Z</dcterms:created>
  <dcterms:modified xsi:type="dcterms:W3CDTF">2026-10-27T13:02:05Z</dcterms:modified>
</cp:coreProperties>
</file>